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6D2AED9E-10FA-4B42-A4EF-C026F7955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96" i="1" l="1"/>
  <c r="M114" i="1"/>
  <c r="L114" i="1"/>
  <c r="K114" i="1"/>
  <c r="J114" i="1"/>
  <c r="I114" i="1"/>
  <c r="H114" i="1"/>
  <c r="G114" i="1"/>
  <c r="F114" i="1"/>
  <c r="E114" i="1"/>
  <c r="D114" i="1"/>
  <c r="C114" i="1"/>
  <c r="B114" i="1"/>
  <c r="J70" i="1"/>
  <c r="E55" i="1" l="1"/>
  <c r="E54" i="1"/>
  <c r="E53" i="1"/>
  <c r="E52" i="1"/>
  <c r="E51" i="1"/>
  <c r="E50" i="1"/>
  <c r="E58" i="1"/>
  <c r="E57" i="1"/>
  <c r="E56" i="1"/>
  <c r="E48" i="1"/>
  <c r="E47" i="1" s="1"/>
  <c r="K90" i="1" l="1"/>
  <c r="G90" i="1"/>
  <c r="E61" i="1"/>
  <c r="E60" i="1" s="1"/>
  <c r="E59" i="1"/>
  <c r="E49" i="1" s="1"/>
  <c r="I70" i="1"/>
  <c r="H70" i="1"/>
  <c r="G70" i="1"/>
  <c r="E62" i="1" l="1"/>
  <c r="C117" i="1"/>
  <c r="D117" i="1"/>
  <c r="E117" i="1"/>
  <c r="F117" i="1"/>
  <c r="G117" i="1"/>
  <c r="H117" i="1"/>
  <c r="I117" i="1"/>
  <c r="J117" i="1"/>
  <c r="K117" i="1"/>
  <c r="L117" i="1"/>
  <c r="M117" i="1"/>
  <c r="B117" i="1"/>
  <c r="C121" i="1"/>
  <c r="D121" i="1"/>
  <c r="E121" i="1"/>
  <c r="F121" i="1"/>
  <c r="G121" i="1"/>
  <c r="H121" i="1"/>
  <c r="I121" i="1"/>
  <c r="J121" i="1"/>
  <c r="K121" i="1"/>
  <c r="L121" i="1"/>
  <c r="M121" i="1"/>
  <c r="C120" i="1"/>
  <c r="D120" i="1"/>
  <c r="E120" i="1"/>
  <c r="F120" i="1"/>
  <c r="G120" i="1"/>
  <c r="H120" i="1"/>
  <c r="I120" i="1"/>
  <c r="J120" i="1"/>
  <c r="K120" i="1"/>
  <c r="L120" i="1"/>
  <c r="M120" i="1"/>
  <c r="B120" i="1"/>
  <c r="B121" i="1"/>
  <c r="B115" i="1"/>
  <c r="B116" i="1"/>
  <c r="A122" i="1"/>
  <c r="A121" i="1"/>
  <c r="A120" i="1"/>
  <c r="A117" i="1"/>
  <c r="A114" i="1"/>
  <c r="E31" i="1"/>
  <c r="E30" i="1"/>
  <c r="D40" i="1"/>
  <c r="E46" i="1"/>
  <c r="E45" i="1"/>
  <c r="E44" i="1"/>
  <c r="C32" i="1"/>
  <c r="B32" i="1"/>
  <c r="K170" i="1"/>
  <c r="C115" i="1"/>
  <c r="D115" i="1"/>
  <c r="E115" i="1"/>
  <c r="F115" i="1"/>
  <c r="G115" i="1"/>
  <c r="H115" i="1"/>
  <c r="I115" i="1"/>
  <c r="J115" i="1"/>
  <c r="K115" i="1"/>
  <c r="L115" i="1"/>
  <c r="M115" i="1"/>
  <c r="C116" i="1"/>
  <c r="D116" i="1"/>
  <c r="E116" i="1"/>
  <c r="F116" i="1"/>
  <c r="G116" i="1"/>
  <c r="H116" i="1"/>
  <c r="I116" i="1"/>
  <c r="J116" i="1"/>
  <c r="K116" i="1"/>
  <c r="L116" i="1"/>
  <c r="M116" i="1"/>
  <c r="A116" i="1"/>
  <c r="A115" i="1"/>
  <c r="N120" i="1" l="1"/>
  <c r="N121" i="1"/>
  <c r="E32" i="1"/>
  <c r="I102" i="1" s="1"/>
  <c r="D124" i="1" s="1"/>
  <c r="N116" i="1"/>
  <c r="N115" i="1"/>
  <c r="N114" i="1"/>
  <c r="C118" i="1"/>
  <c r="D118" i="1"/>
  <c r="E118" i="1"/>
  <c r="F118" i="1"/>
  <c r="G118" i="1"/>
  <c r="H118" i="1"/>
  <c r="I118" i="1"/>
  <c r="J118" i="1"/>
  <c r="K118" i="1"/>
  <c r="L118" i="1"/>
  <c r="M118" i="1"/>
  <c r="C119" i="1"/>
  <c r="D119" i="1"/>
  <c r="E119" i="1"/>
  <c r="F119" i="1"/>
  <c r="G119" i="1"/>
  <c r="H119" i="1"/>
  <c r="I119" i="1"/>
  <c r="J119" i="1"/>
  <c r="K119" i="1"/>
  <c r="L119" i="1"/>
  <c r="M119" i="1"/>
  <c r="C123" i="1"/>
  <c r="D123" i="1"/>
  <c r="E123" i="1"/>
  <c r="F123" i="1"/>
  <c r="G123" i="1"/>
  <c r="H123" i="1"/>
  <c r="I123" i="1"/>
  <c r="J123" i="1"/>
  <c r="K123" i="1"/>
  <c r="L123" i="1"/>
  <c r="M123" i="1"/>
  <c r="B123" i="1"/>
  <c r="B119" i="1"/>
  <c r="B118" i="1"/>
  <c r="M124" i="1" l="1"/>
  <c r="L124" i="1"/>
  <c r="E124" i="1"/>
  <c r="I124" i="1"/>
  <c r="F124" i="1"/>
  <c r="C122" i="1"/>
  <c r="K122" i="1"/>
  <c r="D122" i="1"/>
  <c r="L122" i="1"/>
  <c r="J122" i="1"/>
  <c r="E122" i="1"/>
  <c r="M122" i="1"/>
  <c r="F122" i="1"/>
  <c r="G122" i="1"/>
  <c r="H122" i="1"/>
  <c r="I122" i="1"/>
  <c r="B122" i="1"/>
  <c r="C124" i="1"/>
  <c r="K124" i="1"/>
  <c r="J124" i="1"/>
  <c r="B124" i="1"/>
  <c r="H124" i="1"/>
  <c r="G124" i="1"/>
  <c r="I103" i="1"/>
  <c r="N127" i="1"/>
  <c r="A123" i="1"/>
  <c r="A124" i="1"/>
  <c r="A118" i="1"/>
  <c r="A119" i="1"/>
  <c r="A113" i="1"/>
  <c r="N123" i="1" l="1"/>
  <c r="N113" i="1"/>
  <c r="N117" i="1"/>
  <c r="N119" i="1"/>
  <c r="N122" i="1"/>
  <c r="N118" i="1"/>
  <c r="N124" i="1"/>
  <c r="G91" i="1" l="1"/>
  <c r="K91" i="1"/>
  <c r="K92" i="1" l="1"/>
  <c r="G92" i="1"/>
  <c r="G93" i="1" l="1"/>
  <c r="K93" i="1"/>
  <c r="K94" i="1" l="1"/>
  <c r="G94" i="1"/>
  <c r="G95" i="1" l="1"/>
  <c r="G96" i="1" s="1"/>
  <c r="K95" i="1"/>
  <c r="K96" i="1" l="1"/>
  <c r="B112" i="1" s="1"/>
  <c r="B111" i="1" s="1"/>
  <c r="C110" i="1"/>
  <c r="E110" i="1"/>
  <c r="G110" i="1"/>
  <c r="I110" i="1"/>
  <c r="K110" i="1"/>
  <c r="M110" i="1"/>
  <c r="D110" i="1"/>
  <c r="F110" i="1"/>
  <c r="H110" i="1"/>
  <c r="J110" i="1"/>
  <c r="L110" i="1"/>
  <c r="B110" i="1"/>
  <c r="B126" i="1" s="1"/>
  <c r="J112" i="1" l="1"/>
  <c r="J111" i="1" s="1"/>
  <c r="D112" i="1"/>
  <c r="D111" i="1" s="1"/>
  <c r="C112" i="1"/>
  <c r="C111" i="1" s="1"/>
  <c r="H112" i="1"/>
  <c r="H111" i="1" s="1"/>
  <c r="F112" i="1"/>
  <c r="F111" i="1" s="1"/>
  <c r="G112" i="1"/>
  <c r="G111" i="1" s="1"/>
  <c r="E112" i="1"/>
  <c r="E111" i="1" s="1"/>
  <c r="I112" i="1"/>
  <c r="I111" i="1" s="1"/>
  <c r="K112" i="1"/>
  <c r="K111" i="1" s="1"/>
  <c r="M112" i="1"/>
  <c r="M111" i="1" s="1"/>
  <c r="L112" i="1"/>
  <c r="L111" i="1" s="1"/>
  <c r="J126" i="1"/>
  <c r="J125" i="1" s="1"/>
  <c r="H126" i="1"/>
  <c r="H125" i="1" s="1"/>
  <c r="I126" i="1"/>
  <c r="I125" i="1" s="1"/>
  <c r="L126" i="1"/>
  <c r="L125" i="1" s="1"/>
  <c r="F126" i="1"/>
  <c r="F125" i="1" s="1"/>
  <c r="M126" i="1"/>
  <c r="M125" i="1" s="1"/>
  <c r="G126" i="1"/>
  <c r="G125" i="1" s="1"/>
  <c r="E126" i="1"/>
  <c r="E125" i="1" s="1"/>
  <c r="C126" i="1"/>
  <c r="C125" i="1" s="1"/>
  <c r="D126" i="1"/>
  <c r="D125" i="1" s="1"/>
  <c r="K126" i="1"/>
  <c r="K125" i="1" s="1"/>
  <c r="B125" i="1"/>
  <c r="N110" i="1"/>
  <c r="D133" i="1" s="1"/>
  <c r="J128" i="1" l="1"/>
  <c r="K128" i="1"/>
  <c r="B133" i="1"/>
  <c r="M134" i="1" s="1"/>
  <c r="F128" i="1"/>
  <c r="C128" i="1"/>
  <c r="D128" i="1"/>
  <c r="N111" i="1"/>
  <c r="H128" i="1"/>
  <c r="L128" i="1"/>
  <c r="M128" i="1"/>
  <c r="I128" i="1"/>
  <c r="E128" i="1"/>
  <c r="G128" i="1"/>
  <c r="N112" i="1"/>
  <c r="D134" i="1" s="1"/>
  <c r="N125" i="1"/>
  <c r="D136" i="1" s="1"/>
  <c r="B136" i="1" s="1"/>
  <c r="N126" i="1"/>
  <c r="B128" i="1"/>
  <c r="D135" i="1" l="1"/>
  <c r="D137" i="1" s="1"/>
  <c r="B134" i="1"/>
  <c r="M135" i="1" s="1"/>
  <c r="N128" i="1"/>
  <c r="B135" i="1" l="1"/>
  <c r="B137" i="1"/>
  <c r="M136" i="1" s="1"/>
  <c r="M138" i="1" s="1"/>
  <c r="A129" i="1" l="1"/>
  <c r="B129" i="1" s="1"/>
  <c r="C129" i="1" s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M133" i="1"/>
  <c r="D143" i="1"/>
  <c r="B144" i="1"/>
  <c r="B146" i="1" l="1"/>
  <c r="D144" i="1"/>
  <c r="D1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81" authorId="0" shapeId="0" xr:uid="{32991CC6-741C-454B-A4AA-4DA0296C23A7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<sst xmlns="http://schemas.openxmlformats.org/spreadsheetml/2006/main" count="201" uniqueCount="182">
  <si>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</si>
  <si>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</si>
  <si>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</si>
  <si>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</si>
  <si>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</si>
  <si>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</si>
  <si>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</si>
  <si>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</si>
  <si>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</si>
  <si>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</si>
  <si>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</si>
  <si>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</si>
  <si>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</si>
  <si>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</si>
  <si>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</si>
  <si>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</si>
  <si>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</si>
  <si>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</si>
  <si>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</si>
  <si>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</si>
  <si>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</si>
  <si>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</si>
  <si>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</si>
  <si>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</si>
  <si>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</si>
  <si>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</si>
  <si>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</si>
  <si>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</si>
  <si>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</si>
  <si>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</si>
  <si>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</si>
  <si>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</si>
  <si>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</si>
  <si>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</si>
  <si>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</si>
  <si>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</si>
  <si>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</si>
  <si>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</si>
  <si>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</si>
  <si>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</si>
  <si>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</si>
  <si>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</si>
  <si>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</si>
  <si>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</si>
  <si>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</si>
  <si>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</si>
  <si>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</si>
  <si>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</si>
  <si>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</si>
  <si>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</si>
  <si>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</si>
  <si>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</si>
  <si>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</si>
  <si>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</si>
  <si>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</si>
  <si>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</si>
  <si>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</si>
  <si>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</si>
  <si>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</si>
  <si>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</si>
  <si>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</si>
  <si>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</si>
  <si>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</si>
  <si>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</si>
  <si>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</si>
  <si>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</si>
  <si>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</si>
  <si>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</si>
  <si>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</si>
  <si>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</si>
  <si>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</si>
  <si>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</si>
  <si>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</si>
  <si>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</si>
  <si>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</si>
  <si>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</si>
  <si>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</si>
  <si>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</si>
  <si>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</si>
  <si>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</si>
  <si>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</si>
  <si>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</si>
  <si>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</si>
  <si>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</si>
  <si>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</si>
  <si>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</si>
  <si>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</si>
  <si>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</si>
  <si>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</si>
  <si>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</si>
  <si>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</si>
  <si>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</si>
  <si>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</si>
  <si>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</si>
  <si>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</si>
  <si>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</si>
  <si>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</si>
  <si>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</si>
  <si>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</si>
  <si>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</si>
  <si>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</si>
  <si>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</si>
  <si>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</si>
  <si>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</si>
  <si>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</si>
  <si>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</si>
  <si>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</si>
  <si>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</si>
  <si>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</si>
  <si>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</si>
  <si>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</si>
  <si>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</si>
  <si>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</si>
  <si>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</si>
  <si>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</si>
  <si>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</si>
  <si>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</si>
  <si>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</si>
  <si>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</si>
  <si>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</si>
  <si>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</si>
  <si>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Аренда помещения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</si>
  <si>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</si>
  <si>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</si>
  <si>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</si>
  <si>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</si>
  <si>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</si>
  <si>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</si>
  <si>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</si>
  <si>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</si>
  <si>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</si>
  <si>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</si>
  <si>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</si>
  <si>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</si>
  <si>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</si>
  <si>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</si>
  <si>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Авито, ВК, сарафанное радио</t>
  </si>
  <si>
    <t>Планируется развитие направления.</t>
  </si>
  <si>
    <r>
      <t xml:space="preserve">Источники финансирования: </t>
    </r>
    <r>
      <rPr>
        <i/>
        <sz val="11"/>
        <color theme="1"/>
        <rFont val="Times New Roman"/>
        <family val="1"/>
        <charset val="204"/>
      </rPr>
      <t>(если требуется более 350 000 руб. инвестиций</t>
    </r>
    <r>
      <rPr>
        <sz val="11"/>
        <color theme="1"/>
        <rFont val="Times New Roman"/>
        <family val="1"/>
        <charset val="204"/>
      </rPr>
      <t xml:space="preserve">) </t>
    </r>
  </si>
  <si>
    <t>Стеллаж</t>
  </si>
  <si>
    <t>Ноутбук</t>
  </si>
  <si>
    <t>Помещение в аренде</t>
  </si>
  <si>
    <r>
      <rPr>
        <b/>
        <sz val="11"/>
        <color theme="1"/>
        <rFont val="Symbol"/>
        <family val="1"/>
        <charset val="2"/>
      </rPr>
      <t>ð</t>
    </r>
    <r>
      <rPr>
        <b/>
        <sz val="11"/>
        <color theme="1"/>
        <rFont val="Times New Roman"/>
        <family val="1"/>
        <charset val="204"/>
      </rPr>
      <t xml:space="preserve"> НПД (самозанятый)</t>
    </r>
    <r>
      <rPr>
        <sz val="11"/>
        <color theme="1"/>
        <rFont val="Times New Roman"/>
        <family val="1"/>
        <charset val="204"/>
      </rPr>
      <t xml:space="preserve"> 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Symbol"/>
        <family val="1"/>
        <charset val="2"/>
      </rPr>
      <t>ð</t>
    </r>
    <r>
      <rPr>
        <sz val="11"/>
        <color theme="1"/>
        <rFont val="Times New Roman"/>
        <family val="1"/>
        <charset val="204"/>
      </rPr>
      <t xml:space="preserve"> ИП (Патент, УСН), ОКВЭД: </t>
    </r>
  </si>
  <si>
    <t>Название проекта:  Центр развития дошколят</t>
  </si>
  <si>
    <t>Аренда:</t>
  </si>
  <si>
    <t>Телевизор</t>
  </si>
  <si>
    <t>Принтер</t>
  </si>
  <si>
    <t>Доска магнитная, маркерная</t>
  </si>
  <si>
    <t>Стул офисный</t>
  </si>
  <si>
    <t>Стол компьютерный</t>
  </si>
  <si>
    <t>Растущая парта + растущий стул (комплект)</t>
  </si>
  <si>
    <t xml:space="preserve">Кресло мешок </t>
  </si>
  <si>
    <t>Световой стол с грифильной крышкой</t>
  </si>
  <si>
    <t>матер. производс. расходы:</t>
  </si>
  <si>
    <t>Разв. игры, канцелярия, книги</t>
  </si>
  <si>
    <t>Это одно из звеньев комплексного подхода к обучению детей. Исследования доказывают, наличие под рукой дошколят ноутбука улучшает его результаты контрольных по письму, математике и целому ряду других предметов.</t>
  </si>
  <si>
    <t>Доска магнитно-маркерная имеет металлическое покрытие, к которому легко крепится информация с помощью магнитов, она предназначается для письма стираемыми маркерами.</t>
  </si>
  <si>
    <t>Индивидуальное занятие</t>
  </si>
  <si>
    <t>Закупка канцелярии</t>
  </si>
  <si>
    <t>ч.</t>
  </si>
  <si>
    <t>Сотовая связь</t>
  </si>
  <si>
    <t>Цели и задачи проекта:   
#### Цели и Задачи
**Цели:**
1. **Основная цель:** Создать успешный и востребованный центр индивидуальных занятий для подготовки дошкольников к школе.
2. **Образовательная цель:** Обеспечить детям качественное образование, развивающее их интеллектуальные, социальные и эмоциональные навыки.
3. **Финансовая цель:** Достичь устойчивой прибыльности бизнеса в течение первого года работы.
**Задачи:**
1. Разработать и внедрить индивидуальные образовательные программы для детей 4-6 лет.
2. Провести маркетинговую кампанию для привлечения клиентов.
3. Открыть и оборудовать учебный класс, создать комфортные условия для занятий.
4. Оценить и корректировать образовательные программы на основе обратной связи от родителей и прогресса детей.</t>
  </si>
  <si>
    <t>Направление деятельности:  Образовательная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</si>
  <si>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 
**Основная целевая аудитория:**
- **Возраст детей:** 4-6 лет.
- **Родители:** 
  - Возраст: 25-45 лет.
  - Образование: Среднее специальное и высшее образование.
  - Доход: Средний и выше среднего.
  - Местожительство: Городские жители, проживающие вблизи расположения центра.
**Характеристики аудитории:**
- Родители, которые хотят дать своему ребенку лучшие шансы на успешное поступление в школу.
- Родители, работающие полный рабочий день и нуждающиеся в надежных и качественных образовательных услугах.
- Родители, которые ценят индивидуальный подход к обучению и развитие.</t>
  </si>
  <si>
    <t>1. **Индивидуальный подход:** Персонализированные программы обучения, учитывающие индивидуальные особенности и потребности каждого ребенка.
2. **Современные методики:** Использование современных образовательных технологий и методик, направленных на всестороннее развитие ребенка.
3. **Гибкость графика:** Возможность выбора удобного времени для занятий, что особенно важно для работающих родителей.
4. **Пространство и оборудование:** Современное и безопасное оборудование и комфортное учебное пространство.</t>
  </si>
  <si>
    <t>Низкий спрос на услуги на начальном этапе</t>
  </si>
  <si>
    <t>Проведение агрессивной маркетинговой кампании, включающей онлайн рекламу, социальные сети и партнерские программы с детскими учреждениями.</t>
  </si>
  <si>
    <t>Негативные отзывы от родителей, что может повлиять на репутацию.</t>
  </si>
  <si>
    <t>Регулярный сбор обратной связи и оперативное реагирование на замечания, проведение родительских собраний и индивидуальных консультаций.</t>
  </si>
  <si>
    <t>Недостаток финансовых ресурсов для покрытия операционных расходов.</t>
  </si>
  <si>
    <t>Разработка детального финансового плана, контроль расходов, привлечение инвесторов или кредитных средств при необходимости.</t>
  </si>
  <si>
    <t>Появление новых конкурентов или усиление существующих.</t>
  </si>
  <si>
    <t>Постоянное улучшение качества услуг, внедрение инноваций и поддержание высокой квалификации персонала.</t>
  </si>
  <si>
    <t>Центр детского творчества, центр развития Стрекоза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</si>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</sst>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Symbol"/>
      <family val="1"/>
      <charset val="204"/>
    </font>
    <font>
      <b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6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justify" vertical="center" wrapText="1"/>
    </xf>
    <xf numFmtId="0" fontId="25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  <xf numFmtId="0" fontId="0" fillId="0" borderId="0" xfId="0" applyAlignment="1">
      <alignment horizontal="left"/>
    </xf>
    <xf numFmtId="0" fontId="26" fillId="0" borderId="1" xfId="0" applyFont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justify" vertical="center" wrapText="1"/>
    </xf>
    <xf numFmtId="0" fontId="38" fillId="0" borderId="0" xfId="0" applyFont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indent="1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20" fillId="0" borderId="0" xfId="0" applyFont="1" applyAlignment="1">
      <alignment horizontal="justify" wrapText="1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3"/>
  <sheetViews>
    <sheetView tabSelected="1" view="pageLayout" topLeftCell="A65" zoomScaleNormal="91" workbookViewId="0">
      <selection activeCell="A18" sqref="A18:L18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123" t="s">
        <v>85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8.75" x14ac:dyDescent="0.25">
      <c r="A3" s="1"/>
    </row>
    <row r="4" spans="1:12" ht="18.75" x14ac:dyDescent="0.25">
      <c r="A4" s="123" t="s">
        <v>30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25">
      <c r="A5" s="89" t="s">
        <v>174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x14ac:dyDescent="0.25">
      <c r="A6" s="89" t="s">
        <v>175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x14ac:dyDescent="0.25">
      <c r="A7" s="89" t="s">
        <v>176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2" x14ac:dyDescent="0.25">
      <c r="A8" s="102" t="s">
        <v>177</v>
      </c>
      <c r="B8" s="102"/>
      <c r="C8" s="102"/>
      <c r="D8" s="102"/>
      <c r="E8" s="58"/>
      <c r="F8" s="58"/>
      <c r="G8" s="58"/>
      <c r="H8" s="58"/>
      <c r="I8" s="58"/>
      <c r="J8" s="58"/>
      <c r="K8" s="58"/>
      <c r="L8" s="58"/>
    </row>
    <row r="9" spans="1:12" x14ac:dyDescent="0.25">
      <c r="A9" s="102" t="s">
        <v>89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x14ac:dyDescent="0.25">
      <c r="A10" s="102" t="s">
        <v>178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</row>
    <row r="11" spans="1:12" x14ac:dyDescent="0.25">
      <c r="A11" s="102" t="s">
        <v>90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x14ac:dyDescent="0.25">
      <c r="A12" s="102" t="s">
        <v>179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12" x14ac:dyDescent="0.25">
      <c r="A13" s="102" t="s">
        <v>91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 x14ac:dyDescent="0.25">
      <c r="A14" s="102" t="s">
        <v>180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</row>
    <row r="15" spans="1:12" x14ac:dyDescent="0.25">
      <c r="A15" s="102" t="s">
        <v>92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</row>
    <row r="16" spans="1:12" x14ac:dyDescent="0.25">
      <c r="A16" s="102" t="s">
        <v>180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4" x14ac:dyDescent="0.25">
      <c r="A17" s="124" t="s">
        <v>31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4" ht="16.5" x14ac:dyDescent="0.25">
      <c r="A18" s="102" t="s">
        <v>143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4"/>
      <c r="N18" s="4"/>
    </row>
    <row r="19" spans="1:14" ht="221.25" customHeight="1" x14ac:dyDescent="0.25">
      <c r="A19" s="110" t="s">
        <v>161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4"/>
      <c r="N19" s="4"/>
    </row>
    <row r="20" spans="1:14" ht="16.5" x14ac:dyDescent="0.25">
      <c r="A20" s="102" t="s">
        <v>162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4"/>
      <c r="N20" s="4"/>
    </row>
    <row r="21" spans="1:14" x14ac:dyDescent="0.25">
      <c r="A21" s="89" t="s">
        <v>93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4" x14ac:dyDescent="0.25">
      <c r="A22" s="125" t="s">
        <v>142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</row>
    <row r="23" spans="1:14" ht="17.25" customHeight="1" x14ac:dyDescent="0.25">
      <c r="A23" s="112" t="s">
        <v>94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9"/>
      <c r="N23" s="19"/>
    </row>
    <row r="24" spans="1:14" ht="17.25" customHeight="1" x14ac:dyDescent="0.25">
      <c r="A24" s="112" t="s">
        <v>181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9"/>
      <c r="N24" s="19"/>
    </row>
    <row r="25" spans="1:14" ht="17.25" customHeight="1" x14ac:dyDescent="0.25">
      <c r="A25" s="118" t="s">
        <v>95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9"/>
      <c r="N25" s="19"/>
    </row>
    <row r="26" spans="1:14" ht="17.25" customHeight="1" x14ac:dyDescent="0.25">
      <c r="A26" s="118" t="s">
        <v>141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9"/>
      <c r="N26" s="19"/>
    </row>
    <row r="27" spans="1:14" x14ac:dyDescent="0.25">
      <c r="A27" s="89" t="s">
        <v>63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4" ht="18.75" x14ac:dyDescent="0.25">
      <c r="A28" s="123" t="s">
        <v>0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4" ht="16.5" x14ac:dyDescent="0.25">
      <c r="A29" s="52" t="s">
        <v>97</v>
      </c>
      <c r="B29" s="52" t="s">
        <v>98</v>
      </c>
      <c r="C29" s="113" t="s">
        <v>96</v>
      </c>
      <c r="D29" s="114"/>
      <c r="E29" s="113" t="s">
        <v>104</v>
      </c>
      <c r="F29" s="114"/>
      <c r="G29" s="4"/>
      <c r="H29" s="4"/>
      <c r="I29" s="4"/>
      <c r="J29" s="4"/>
      <c r="K29" s="4"/>
      <c r="L29" s="4"/>
    </row>
    <row r="30" spans="1:14" ht="16.5" x14ac:dyDescent="0.25">
      <c r="A30" s="52"/>
      <c r="B30" s="52">
        <v>0</v>
      </c>
      <c r="C30" s="113">
        <v>0</v>
      </c>
      <c r="D30" s="114"/>
      <c r="E30" s="113">
        <f>B30*C30</f>
        <v>0</v>
      </c>
      <c r="F30" s="114"/>
      <c r="G30" s="4"/>
      <c r="H30" s="4"/>
      <c r="I30" s="4"/>
      <c r="J30" s="4"/>
      <c r="K30" s="4"/>
      <c r="L30" s="4"/>
    </row>
    <row r="31" spans="1:14" ht="16.5" x14ac:dyDescent="0.25">
      <c r="A31" s="52"/>
      <c r="B31" s="53"/>
      <c r="C31" s="113"/>
      <c r="D31" s="114"/>
      <c r="E31" s="113">
        <f t="shared" ref="E31:E32" si="0">B31*C31</f>
        <v>0</v>
      </c>
      <c r="F31" s="114"/>
      <c r="G31" s="4"/>
      <c r="H31" s="4"/>
      <c r="I31" s="4"/>
      <c r="J31" s="4"/>
      <c r="K31" s="4"/>
      <c r="L31" s="4"/>
    </row>
    <row r="32" spans="1:14" ht="16.5" x14ac:dyDescent="0.25">
      <c r="A32" s="52" t="s">
        <v>6</v>
      </c>
      <c r="B32" s="52">
        <f>SUM(B30:B31)</f>
        <v>0</v>
      </c>
      <c r="C32" s="113">
        <f>SUM(C30:C31)</f>
        <v>0</v>
      </c>
      <c r="D32" s="114"/>
      <c r="E32" s="113">
        <f t="shared" si="0"/>
        <v>0</v>
      </c>
      <c r="F32" s="114"/>
      <c r="G32" s="4"/>
      <c r="H32" s="4"/>
      <c r="I32" s="4"/>
      <c r="J32" s="4"/>
      <c r="K32" s="4"/>
      <c r="L32" s="4"/>
    </row>
    <row r="33" spans="1:12" ht="16.5" x14ac:dyDescent="0.25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6.5" x14ac:dyDescent="0.25">
      <c r="A34" s="103" t="s">
        <v>64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1:12" x14ac:dyDescent="0.25">
      <c r="A35" t="s">
        <v>99</v>
      </c>
    </row>
    <row r="36" spans="1:12" ht="16.5" customHeight="1" x14ac:dyDescent="0.25">
      <c r="A36" s="105" t="s">
        <v>137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1:12" x14ac:dyDescent="0.25">
      <c r="A37" t="s">
        <v>100</v>
      </c>
    </row>
    <row r="38" spans="1:12" x14ac:dyDescent="0.25">
      <c r="A38" s="100" t="s">
        <v>135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1:12" x14ac:dyDescent="0.25">
      <c r="A39" s="100" t="s">
        <v>101</v>
      </c>
      <c r="B39" s="100"/>
      <c r="C39" s="100"/>
      <c r="D39" s="46">
        <v>2</v>
      </c>
    </row>
    <row r="40" spans="1:12" ht="15.75" x14ac:dyDescent="0.25">
      <c r="A40" t="s">
        <v>102</v>
      </c>
      <c r="D40" s="47">
        <f>$M137</f>
        <v>8</v>
      </c>
    </row>
    <row r="41" spans="1:12" ht="16.5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</row>
    <row r="42" spans="1:12" x14ac:dyDescent="0.25">
      <c r="A42" s="89" t="s">
        <v>103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  <row r="43" spans="1:12" ht="33.75" customHeight="1" x14ac:dyDescent="0.25">
      <c r="A43" s="106" t="s">
        <v>12</v>
      </c>
      <c r="B43" s="107"/>
      <c r="C43" s="25" t="s">
        <v>1</v>
      </c>
      <c r="D43" s="25" t="s">
        <v>2</v>
      </c>
      <c r="E43" s="108" t="s">
        <v>3</v>
      </c>
      <c r="F43" s="108"/>
      <c r="G43" s="108"/>
      <c r="H43" s="109" t="s">
        <v>4</v>
      </c>
      <c r="I43" s="109"/>
      <c r="J43" s="109"/>
      <c r="K43" s="109"/>
      <c r="L43" s="109"/>
    </row>
    <row r="44" spans="1:12" hidden="1" x14ac:dyDescent="0.25">
      <c r="A44" s="79"/>
      <c r="B44" s="80"/>
      <c r="C44" s="27"/>
      <c r="D44" s="27"/>
      <c r="E44" s="61">
        <f t="shared" ref="E44:E46" si="1">C44*D44</f>
        <v>0</v>
      </c>
      <c r="F44" s="61"/>
      <c r="G44" s="61"/>
      <c r="H44" s="101"/>
      <c r="I44" s="101"/>
      <c r="J44" s="101"/>
      <c r="K44" s="101"/>
      <c r="L44" s="101"/>
    </row>
    <row r="45" spans="1:12" hidden="1" x14ac:dyDescent="0.25">
      <c r="A45" s="79"/>
      <c r="B45" s="80"/>
      <c r="C45" s="27"/>
      <c r="D45" s="27"/>
      <c r="E45" s="61">
        <f t="shared" si="1"/>
        <v>0</v>
      </c>
      <c r="F45" s="61"/>
      <c r="G45" s="61"/>
      <c r="H45" s="101"/>
      <c r="I45" s="101"/>
      <c r="J45" s="101"/>
      <c r="K45" s="101"/>
      <c r="L45" s="101"/>
    </row>
    <row r="46" spans="1:12" hidden="1" x14ac:dyDescent="0.25">
      <c r="A46" s="79"/>
      <c r="B46" s="80"/>
      <c r="C46" s="27"/>
      <c r="D46" s="27"/>
      <c r="E46" s="61">
        <f t="shared" si="1"/>
        <v>0</v>
      </c>
      <c r="F46" s="61"/>
      <c r="G46" s="61"/>
      <c r="H46" s="101"/>
      <c r="I46" s="101"/>
      <c r="J46" s="101"/>
      <c r="K46" s="101"/>
      <c r="L46" s="101"/>
    </row>
    <row r="47" spans="1:12" x14ac:dyDescent="0.25">
      <c r="A47" s="65" t="s">
        <v>144</v>
      </c>
      <c r="B47" s="66"/>
      <c r="C47" s="29"/>
      <c r="D47" s="29"/>
      <c r="E47" s="67">
        <f>SUM(E48)</f>
        <v>52000</v>
      </c>
      <c r="F47" s="67"/>
      <c r="G47" s="67"/>
      <c r="H47" s="67"/>
      <c r="I47" s="67"/>
      <c r="J47" s="67"/>
      <c r="K47" s="67"/>
      <c r="L47" s="67"/>
    </row>
    <row r="48" spans="1:12" ht="18" customHeight="1" x14ac:dyDescent="0.25">
      <c r="A48" s="59" t="s">
        <v>144</v>
      </c>
      <c r="B48" s="60"/>
      <c r="C48" s="28">
        <v>1</v>
      </c>
      <c r="D48" s="28">
        <v>52000</v>
      </c>
      <c r="E48" s="61">
        <f t="shared" ref="E48" si="2">C48*D48</f>
        <v>52000</v>
      </c>
      <c r="F48" s="61"/>
      <c r="G48" s="61"/>
      <c r="H48" s="62"/>
      <c r="I48" s="62"/>
      <c r="J48" s="62"/>
      <c r="K48" s="62"/>
      <c r="L48" s="62"/>
    </row>
    <row r="49" spans="1:12" x14ac:dyDescent="0.25">
      <c r="A49" s="65" t="s">
        <v>5</v>
      </c>
      <c r="B49" s="66"/>
      <c r="C49" s="29"/>
      <c r="D49" s="29"/>
      <c r="E49" s="67">
        <f>SUM(E50:G59)</f>
        <v>235875</v>
      </c>
      <c r="F49" s="67"/>
      <c r="G49" s="67"/>
      <c r="H49" s="67"/>
      <c r="I49" s="67"/>
      <c r="J49" s="67"/>
      <c r="K49" s="67"/>
      <c r="L49" s="67"/>
    </row>
    <row r="50" spans="1:12" ht="18" customHeight="1" x14ac:dyDescent="0.25">
      <c r="A50" s="59" t="s">
        <v>140</v>
      </c>
      <c r="B50" s="60"/>
      <c r="C50" s="28">
        <v>2</v>
      </c>
      <c r="D50" s="28">
        <v>74000</v>
      </c>
      <c r="E50" s="61">
        <f t="shared" ref="E50:E55" si="3">C50*D50</f>
        <v>148000</v>
      </c>
      <c r="F50" s="61"/>
      <c r="G50" s="61"/>
      <c r="H50" s="62"/>
      <c r="I50" s="62"/>
      <c r="J50" s="62"/>
      <c r="K50" s="62"/>
      <c r="L50" s="62"/>
    </row>
    <row r="51" spans="1:12" ht="15" customHeight="1" x14ac:dyDescent="0.25">
      <c r="A51" s="59" t="s">
        <v>145</v>
      </c>
      <c r="B51" s="60"/>
      <c r="C51" s="28">
        <v>1</v>
      </c>
      <c r="D51" s="28">
        <v>30000</v>
      </c>
      <c r="E51" s="61">
        <f t="shared" si="3"/>
        <v>30000</v>
      </c>
      <c r="F51" s="61"/>
      <c r="G51" s="61"/>
      <c r="H51" s="62"/>
      <c r="I51" s="62"/>
      <c r="J51" s="62"/>
      <c r="K51" s="62"/>
      <c r="L51" s="62"/>
    </row>
    <row r="52" spans="1:12" ht="18" customHeight="1" x14ac:dyDescent="0.25">
      <c r="A52" s="63" t="s">
        <v>146</v>
      </c>
      <c r="B52" s="64"/>
      <c r="C52" s="28">
        <v>1</v>
      </c>
      <c r="D52" s="28">
        <v>15500</v>
      </c>
      <c r="E52" s="61">
        <f t="shared" si="3"/>
        <v>15500</v>
      </c>
      <c r="F52" s="61"/>
      <c r="G52" s="61"/>
      <c r="H52" s="62"/>
      <c r="I52" s="62"/>
      <c r="J52" s="62"/>
      <c r="K52" s="62"/>
      <c r="L52" s="62"/>
    </row>
    <row r="53" spans="1:12" ht="18" customHeight="1" x14ac:dyDescent="0.25">
      <c r="A53" s="59" t="s">
        <v>147</v>
      </c>
      <c r="B53" s="60"/>
      <c r="C53" s="28">
        <v>1</v>
      </c>
      <c r="D53" s="28">
        <v>1750</v>
      </c>
      <c r="E53" s="61">
        <f t="shared" si="3"/>
        <v>1750</v>
      </c>
      <c r="F53" s="61"/>
      <c r="G53" s="61"/>
      <c r="H53" s="62"/>
      <c r="I53" s="62"/>
      <c r="J53" s="62"/>
      <c r="K53" s="62"/>
      <c r="L53" s="62"/>
    </row>
    <row r="54" spans="1:12" ht="15" customHeight="1" x14ac:dyDescent="0.25">
      <c r="A54" s="59" t="s">
        <v>148</v>
      </c>
      <c r="B54" s="60"/>
      <c r="C54" s="28">
        <v>2</v>
      </c>
      <c r="D54" s="28">
        <v>3186</v>
      </c>
      <c r="E54" s="61">
        <f t="shared" si="3"/>
        <v>6372</v>
      </c>
      <c r="F54" s="61"/>
      <c r="G54" s="61"/>
      <c r="H54" s="62"/>
      <c r="I54" s="62"/>
      <c r="J54" s="62"/>
      <c r="K54" s="62"/>
      <c r="L54" s="62"/>
    </row>
    <row r="55" spans="1:12" ht="18" customHeight="1" x14ac:dyDescent="0.25">
      <c r="A55" s="63" t="s">
        <v>149</v>
      </c>
      <c r="B55" s="64"/>
      <c r="C55" s="28">
        <v>1</v>
      </c>
      <c r="D55" s="28">
        <v>2956</v>
      </c>
      <c r="E55" s="61">
        <f t="shared" si="3"/>
        <v>2956</v>
      </c>
      <c r="F55" s="61"/>
      <c r="G55" s="61"/>
      <c r="H55" s="62"/>
      <c r="I55" s="62"/>
      <c r="J55" s="62"/>
      <c r="K55" s="62"/>
      <c r="L55" s="62"/>
    </row>
    <row r="56" spans="1:12" ht="18" customHeight="1" x14ac:dyDescent="0.25">
      <c r="A56" s="59" t="s">
        <v>150</v>
      </c>
      <c r="B56" s="60"/>
      <c r="C56" s="28">
        <v>1</v>
      </c>
      <c r="D56" s="28">
        <v>13098</v>
      </c>
      <c r="E56" s="61">
        <f t="shared" ref="E56:E58" si="4">C56*D56</f>
        <v>13098</v>
      </c>
      <c r="F56" s="61"/>
      <c r="G56" s="61"/>
      <c r="H56" s="62"/>
      <c r="I56" s="62"/>
      <c r="J56" s="62"/>
      <c r="K56" s="62"/>
      <c r="L56" s="62"/>
    </row>
    <row r="57" spans="1:12" ht="15" customHeight="1" x14ac:dyDescent="0.25">
      <c r="A57" s="59" t="s">
        <v>151</v>
      </c>
      <c r="B57" s="60"/>
      <c r="C57" s="28">
        <v>1</v>
      </c>
      <c r="D57" s="28">
        <v>5508</v>
      </c>
      <c r="E57" s="61">
        <f t="shared" si="4"/>
        <v>5508</v>
      </c>
      <c r="F57" s="61"/>
      <c r="G57" s="61"/>
      <c r="H57" s="62"/>
      <c r="I57" s="62"/>
      <c r="J57" s="62"/>
      <c r="K57" s="62"/>
      <c r="L57" s="62"/>
    </row>
    <row r="58" spans="1:12" ht="18" customHeight="1" x14ac:dyDescent="0.25">
      <c r="A58" s="63" t="s">
        <v>139</v>
      </c>
      <c r="B58" s="64"/>
      <c r="C58" s="28">
        <v>1</v>
      </c>
      <c r="D58" s="28">
        <v>2550</v>
      </c>
      <c r="E58" s="61">
        <f t="shared" si="4"/>
        <v>2550</v>
      </c>
      <c r="F58" s="61"/>
      <c r="G58" s="61"/>
      <c r="H58" s="62"/>
      <c r="I58" s="62"/>
      <c r="J58" s="62"/>
      <c r="K58" s="62"/>
      <c r="L58" s="62"/>
    </row>
    <row r="59" spans="1:12" ht="18" customHeight="1" x14ac:dyDescent="0.25">
      <c r="A59" s="59" t="s">
        <v>152</v>
      </c>
      <c r="B59" s="60"/>
      <c r="C59" s="28">
        <v>1</v>
      </c>
      <c r="D59" s="28">
        <v>10141</v>
      </c>
      <c r="E59" s="61">
        <f t="shared" ref="E59:E61" si="5">C59*D59</f>
        <v>10141</v>
      </c>
      <c r="F59" s="61"/>
      <c r="G59" s="61"/>
      <c r="H59" s="62"/>
      <c r="I59" s="62"/>
      <c r="J59" s="62"/>
      <c r="K59" s="62"/>
      <c r="L59" s="62"/>
    </row>
    <row r="60" spans="1:12" x14ac:dyDescent="0.25">
      <c r="A60" s="65" t="s">
        <v>153</v>
      </c>
      <c r="B60" s="66"/>
      <c r="C60" s="29"/>
      <c r="D60" s="29"/>
      <c r="E60" s="67">
        <f>E61</f>
        <v>62125</v>
      </c>
      <c r="F60" s="67"/>
      <c r="G60" s="67"/>
      <c r="H60" s="67"/>
      <c r="I60" s="67"/>
      <c r="J60" s="67"/>
      <c r="K60" s="67"/>
      <c r="L60" s="67"/>
    </row>
    <row r="61" spans="1:12" ht="18" customHeight="1" x14ac:dyDescent="0.25">
      <c r="A61" s="63" t="s">
        <v>154</v>
      </c>
      <c r="B61" s="64"/>
      <c r="C61" s="28">
        <v>1</v>
      </c>
      <c r="D61" s="28">
        <v>62125</v>
      </c>
      <c r="E61" s="61">
        <f t="shared" si="5"/>
        <v>62125</v>
      </c>
      <c r="F61" s="61"/>
      <c r="G61" s="61"/>
      <c r="H61" s="62"/>
      <c r="I61" s="62"/>
      <c r="J61" s="62"/>
      <c r="K61" s="62"/>
      <c r="L61" s="62"/>
    </row>
    <row r="62" spans="1:12" x14ac:dyDescent="0.25">
      <c r="A62" s="115" t="s">
        <v>6</v>
      </c>
      <c r="B62" s="116"/>
      <c r="C62" s="29"/>
      <c r="D62" s="29"/>
      <c r="E62" s="67">
        <f>E49+E47+E60</f>
        <v>350000</v>
      </c>
      <c r="F62" s="67"/>
      <c r="G62" s="67"/>
      <c r="H62" s="115"/>
      <c r="I62" s="117"/>
      <c r="J62" s="117"/>
      <c r="K62" s="117"/>
      <c r="L62" s="116"/>
    </row>
    <row r="63" spans="1:12" x14ac:dyDescent="0.25">
      <c r="A63" s="89" t="s">
        <v>138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</row>
    <row r="64" spans="1:12" ht="15.75" x14ac:dyDescent="0.25">
      <c r="D64" s="47"/>
    </row>
    <row r="65" spans="1:12" ht="15.75" x14ac:dyDescent="0.25">
      <c r="A65" t="s">
        <v>105</v>
      </c>
      <c r="D65" s="47"/>
    </row>
    <row r="66" spans="1:12" ht="41.25" customHeight="1" x14ac:dyDescent="0.25">
      <c r="A66" s="81" t="s">
        <v>12</v>
      </c>
      <c r="B66" s="83" t="s">
        <v>106</v>
      </c>
      <c r="C66" s="84"/>
      <c r="D66" s="84"/>
      <c r="E66" s="84"/>
      <c r="F66" s="85"/>
      <c r="G66" s="81" t="s">
        <v>107</v>
      </c>
      <c r="H66" s="82" t="s">
        <v>108</v>
      </c>
      <c r="I66" s="82"/>
      <c r="J66" s="82"/>
    </row>
    <row r="67" spans="1:12" x14ac:dyDescent="0.25">
      <c r="A67" s="81"/>
      <c r="B67" s="86"/>
      <c r="C67" s="87"/>
      <c r="D67" s="87"/>
      <c r="E67" s="87"/>
      <c r="F67" s="88"/>
      <c r="G67" s="81"/>
      <c r="H67" s="48" t="s">
        <v>109</v>
      </c>
      <c r="I67" s="44" t="s">
        <v>110</v>
      </c>
      <c r="J67" s="44" t="s">
        <v>111</v>
      </c>
    </row>
    <row r="68" spans="1:12" ht="78.75" customHeight="1" x14ac:dyDescent="0.25">
      <c r="A68" s="57" t="s">
        <v>140</v>
      </c>
      <c r="B68" s="152" t="s">
        <v>155</v>
      </c>
      <c r="C68" s="153"/>
      <c r="D68" s="153"/>
      <c r="E68" s="153"/>
      <c r="F68" s="154"/>
      <c r="G68" s="57">
        <v>2</v>
      </c>
      <c r="H68" s="33">
        <v>50000</v>
      </c>
      <c r="I68" s="33">
        <v>74000</v>
      </c>
      <c r="J68" s="33">
        <v>100000</v>
      </c>
    </row>
    <row r="69" spans="1:12" ht="67.5" customHeight="1" x14ac:dyDescent="0.25">
      <c r="A69" s="57" t="s">
        <v>147</v>
      </c>
      <c r="B69" s="152" t="s">
        <v>156</v>
      </c>
      <c r="C69" s="153"/>
      <c r="D69" s="153"/>
      <c r="E69" s="153"/>
      <c r="F69" s="154"/>
      <c r="G69" s="57">
        <v>1</v>
      </c>
      <c r="H69" s="33">
        <v>1000</v>
      </c>
      <c r="I69" s="33">
        <v>1750</v>
      </c>
      <c r="J69" s="33">
        <v>3000</v>
      </c>
    </row>
    <row r="70" spans="1:12" x14ac:dyDescent="0.25">
      <c r="A70" s="155" t="s">
        <v>6</v>
      </c>
      <c r="B70" s="156"/>
      <c r="C70" s="156"/>
      <c r="D70" s="156"/>
      <c r="E70" s="156"/>
      <c r="F70" s="157"/>
      <c r="G70" s="57">
        <f>SUM(G68:G69)</f>
        <v>3</v>
      </c>
      <c r="H70" s="33">
        <f>SUM(H68:H69)</f>
        <v>51000</v>
      </c>
      <c r="I70" s="33">
        <f>SUM(I68:I69)</f>
        <v>75750</v>
      </c>
      <c r="J70" s="33">
        <f>SUM(J68:J69)</f>
        <v>103000</v>
      </c>
    </row>
    <row r="71" spans="1:12" ht="15.75" x14ac:dyDescent="0.25">
      <c r="D71" s="47"/>
    </row>
    <row r="72" spans="1:12" ht="15.75" customHeight="1" x14ac:dyDescent="0.25">
      <c r="A72" s="123" t="s">
        <v>116</v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12" ht="15.75" customHeight="1" x14ac:dyDescent="0.25">
      <c r="A73" s="102" t="s">
        <v>112</v>
      </c>
      <c r="B73" s="102"/>
      <c r="C73" s="102"/>
      <c r="D73" s="102"/>
      <c r="E73" s="102"/>
      <c r="F73" s="102"/>
    </row>
    <row r="74" spans="1:12" ht="213" customHeight="1" x14ac:dyDescent="0.25">
      <c r="A74" s="98" t="s">
        <v>163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</row>
    <row r="75" spans="1:12" ht="15.75" customHeight="1" x14ac:dyDescent="0.25">
      <c r="A75" s="97" t="s">
        <v>113</v>
      </c>
      <c r="B75" s="97"/>
      <c r="C75" s="97"/>
      <c r="D75" s="97"/>
      <c r="E75" s="97"/>
      <c r="F75" s="97"/>
    </row>
    <row r="76" spans="1:12" ht="15.75" customHeight="1" x14ac:dyDescent="0.25">
      <c r="A76" s="100" t="s">
        <v>134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</row>
    <row r="77" spans="1:12" ht="15.75" customHeight="1" x14ac:dyDescent="0.25">
      <c r="A77" s="97" t="s">
        <v>114</v>
      </c>
      <c r="B77" s="97"/>
      <c r="C77" s="97"/>
      <c r="D77" s="97"/>
      <c r="E77" s="97"/>
      <c r="F77" s="97"/>
    </row>
    <row r="78" spans="1:12" ht="15.75" customHeight="1" x14ac:dyDescent="0.25">
      <c r="A78" s="100" t="s">
        <v>173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</row>
    <row r="79" spans="1:12" ht="15.75" customHeight="1" x14ac:dyDescent="0.25">
      <c r="A79" s="97" t="s">
        <v>115</v>
      </c>
      <c r="B79" s="97"/>
      <c r="C79" s="97"/>
      <c r="D79" s="97"/>
      <c r="E79" s="97"/>
      <c r="F79" s="97"/>
    </row>
    <row r="80" spans="1:12" ht="94.5" customHeight="1" x14ac:dyDescent="0.25">
      <c r="A80" s="98" t="s">
        <v>164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</row>
    <row r="81" spans="1:16" ht="18.75" x14ac:dyDescent="0.25">
      <c r="A81" s="123" t="s">
        <v>124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</row>
    <row r="82" spans="1:16" x14ac:dyDescent="0.25">
      <c r="A82" s="97" t="s">
        <v>117</v>
      </c>
      <c r="B82" s="97"/>
      <c r="C82" s="97"/>
      <c r="D82" s="97"/>
      <c r="E82" s="97"/>
      <c r="F82" s="97"/>
    </row>
    <row r="83" spans="1:16" x14ac:dyDescent="0.25">
      <c r="A83" s="100" t="s">
        <v>134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</row>
    <row r="84" spans="1:16" ht="18.75" customHeight="1" x14ac:dyDescent="0.25">
      <c r="A84" s="97" t="s">
        <v>119</v>
      </c>
      <c r="B84" s="97"/>
      <c r="C84" s="97"/>
      <c r="D84" s="97"/>
      <c r="E84" s="97"/>
      <c r="F84" s="97"/>
    </row>
    <row r="85" spans="1:16" ht="15" customHeight="1" x14ac:dyDescent="0.25">
      <c r="A85" s="100" t="s">
        <v>136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</row>
    <row r="86" spans="1:16" ht="18.75" customHeight="1" x14ac:dyDescent="0.25">
      <c r="A86" s="97" t="s">
        <v>118</v>
      </c>
      <c r="B86" s="97"/>
      <c r="C86" s="97"/>
      <c r="D86" s="97"/>
      <c r="E86" s="97"/>
      <c r="F86" s="97"/>
    </row>
    <row r="87" spans="1:16" ht="51.75" customHeight="1" x14ac:dyDescent="0.3">
      <c r="A87" s="134" t="s">
        <v>7</v>
      </c>
      <c r="B87" s="135"/>
      <c r="C87" s="136"/>
      <c r="D87" s="140" t="s">
        <v>45</v>
      </c>
      <c r="E87" s="142" t="s">
        <v>46</v>
      </c>
      <c r="F87" s="142" t="s">
        <v>8</v>
      </c>
      <c r="G87" s="134" t="s">
        <v>61</v>
      </c>
      <c r="H87" s="136"/>
      <c r="I87" s="134" t="s">
        <v>9</v>
      </c>
      <c r="J87" s="136"/>
      <c r="K87" s="144" t="s">
        <v>60</v>
      </c>
      <c r="L87" s="145"/>
      <c r="M87" s="2"/>
      <c r="N87" s="2"/>
      <c r="O87" s="2"/>
      <c r="P87" s="2"/>
    </row>
    <row r="88" spans="1:16" ht="17.25" x14ac:dyDescent="0.3">
      <c r="A88" s="137"/>
      <c r="B88" s="138"/>
      <c r="C88" s="139"/>
      <c r="D88" s="141"/>
      <c r="E88" s="143"/>
      <c r="F88" s="143"/>
      <c r="G88" s="137"/>
      <c r="H88" s="139"/>
      <c r="I88" s="137"/>
      <c r="J88" s="139"/>
      <c r="K88" s="146"/>
      <c r="L88" s="147"/>
      <c r="M88" s="2"/>
      <c r="N88" s="2"/>
      <c r="O88" s="2"/>
      <c r="P88" s="2"/>
    </row>
    <row r="89" spans="1:16" ht="17.25" x14ac:dyDescent="0.3">
      <c r="A89" s="79">
        <v>1</v>
      </c>
      <c r="B89" s="130"/>
      <c r="C89" s="80"/>
      <c r="D89" s="26">
        <v>2</v>
      </c>
      <c r="E89" s="28">
        <v>3</v>
      </c>
      <c r="F89" s="28">
        <v>4</v>
      </c>
      <c r="G89" s="79">
        <v>5</v>
      </c>
      <c r="H89" s="80"/>
      <c r="I89" s="79">
        <v>6</v>
      </c>
      <c r="J89" s="80"/>
      <c r="K89" s="90">
        <v>7</v>
      </c>
      <c r="L89" s="91"/>
      <c r="M89" s="2"/>
      <c r="N89" s="2"/>
      <c r="O89" s="2"/>
      <c r="P89" s="2"/>
    </row>
    <row r="90" spans="1:16" ht="17.25" customHeight="1" x14ac:dyDescent="0.3">
      <c r="A90" s="59" t="s">
        <v>157</v>
      </c>
      <c r="B90" s="69"/>
      <c r="C90" s="60"/>
      <c r="D90" s="27" t="s">
        <v>159</v>
      </c>
      <c r="E90" s="27">
        <v>150</v>
      </c>
      <c r="F90" s="27">
        <v>400</v>
      </c>
      <c r="G90" s="79">
        <f>E90*F90</f>
        <v>60000</v>
      </c>
      <c r="H90" s="80"/>
      <c r="I90" s="79">
        <v>20</v>
      </c>
      <c r="J90" s="80"/>
      <c r="K90" s="158">
        <f>E90*I90</f>
        <v>3000</v>
      </c>
      <c r="L90" s="159"/>
      <c r="M90" s="2"/>
      <c r="N90" s="2"/>
      <c r="O90" s="2"/>
      <c r="P90" s="2"/>
    </row>
    <row r="91" spans="1:16" ht="17.25" hidden="1" x14ac:dyDescent="0.3">
      <c r="A91" s="59"/>
      <c r="B91" s="69"/>
      <c r="C91" s="60"/>
      <c r="D91" s="27"/>
      <c r="E91" s="27"/>
      <c r="F91" s="27"/>
      <c r="G91" s="79">
        <f t="shared" ref="G91:G95" si="6">E91*F91</f>
        <v>0</v>
      </c>
      <c r="H91" s="80"/>
      <c r="I91" s="79"/>
      <c r="J91" s="80"/>
      <c r="K91" s="90">
        <f t="shared" ref="K91:K95" si="7">E91*I91</f>
        <v>0</v>
      </c>
      <c r="L91" s="91"/>
      <c r="M91" s="2"/>
      <c r="N91" s="2"/>
      <c r="O91" s="2"/>
      <c r="P91" s="2"/>
    </row>
    <row r="92" spans="1:16" ht="17.25" hidden="1" x14ac:dyDescent="0.3">
      <c r="A92" s="59"/>
      <c r="B92" s="69"/>
      <c r="C92" s="60"/>
      <c r="D92" s="27"/>
      <c r="E92" s="27"/>
      <c r="F92" s="27"/>
      <c r="G92" s="79">
        <f t="shared" si="6"/>
        <v>0</v>
      </c>
      <c r="H92" s="80"/>
      <c r="I92" s="79"/>
      <c r="J92" s="80"/>
      <c r="K92" s="90">
        <f t="shared" si="7"/>
        <v>0</v>
      </c>
      <c r="L92" s="91"/>
      <c r="M92" s="2"/>
      <c r="N92" s="2"/>
      <c r="O92" s="2"/>
      <c r="P92" s="2"/>
    </row>
    <row r="93" spans="1:16" ht="17.25" hidden="1" x14ac:dyDescent="0.3">
      <c r="A93" s="59"/>
      <c r="B93" s="69"/>
      <c r="C93" s="60"/>
      <c r="D93" s="27"/>
      <c r="E93" s="27"/>
      <c r="F93" s="27"/>
      <c r="G93" s="79">
        <f t="shared" si="6"/>
        <v>0</v>
      </c>
      <c r="H93" s="80"/>
      <c r="I93" s="79"/>
      <c r="J93" s="80"/>
      <c r="K93" s="90">
        <f t="shared" si="7"/>
        <v>0</v>
      </c>
      <c r="L93" s="91"/>
      <c r="M93" s="2"/>
      <c r="N93" s="2"/>
      <c r="O93" s="2"/>
      <c r="P93" s="2"/>
    </row>
    <row r="94" spans="1:16" ht="17.25" hidden="1" x14ac:dyDescent="0.3">
      <c r="A94" s="59"/>
      <c r="B94" s="69"/>
      <c r="C94" s="60"/>
      <c r="D94" s="27"/>
      <c r="E94" s="27"/>
      <c r="F94" s="27"/>
      <c r="G94" s="79">
        <f t="shared" si="6"/>
        <v>0</v>
      </c>
      <c r="H94" s="80"/>
      <c r="I94" s="79"/>
      <c r="J94" s="80"/>
      <c r="K94" s="90">
        <f t="shared" si="7"/>
        <v>0</v>
      </c>
      <c r="L94" s="91"/>
      <c r="M94" s="2"/>
      <c r="N94" s="2"/>
      <c r="O94" s="2"/>
      <c r="P94" s="2"/>
    </row>
    <row r="95" spans="1:16" ht="17.25" hidden="1" x14ac:dyDescent="0.3">
      <c r="A95" s="59"/>
      <c r="B95" s="69"/>
      <c r="C95" s="60"/>
      <c r="D95" s="27"/>
      <c r="E95" s="27"/>
      <c r="F95" s="27"/>
      <c r="G95" s="79">
        <f t="shared" si="6"/>
        <v>0</v>
      </c>
      <c r="H95" s="80"/>
      <c r="I95" s="79"/>
      <c r="J95" s="80"/>
      <c r="K95" s="90">
        <f t="shared" si="7"/>
        <v>0</v>
      </c>
      <c r="L95" s="91"/>
      <c r="M95" s="2"/>
      <c r="N95" s="2"/>
      <c r="O95" s="2"/>
      <c r="P95" s="2"/>
    </row>
    <row r="96" spans="1:16" ht="17.25" x14ac:dyDescent="0.3">
      <c r="A96" s="59" t="s">
        <v>10</v>
      </c>
      <c r="B96" s="69"/>
      <c r="C96" s="60"/>
      <c r="D96" s="27"/>
      <c r="E96" s="27">
        <f>SUM(E91:E95)</f>
        <v>0</v>
      </c>
      <c r="F96" s="28" t="s">
        <v>11</v>
      </c>
      <c r="G96" s="79">
        <f>SUM(G90:G95)</f>
        <v>60000</v>
      </c>
      <c r="H96" s="80"/>
      <c r="I96" s="79" t="s">
        <v>11</v>
      </c>
      <c r="J96" s="80"/>
      <c r="K96" s="90">
        <f>SUM(K90:K95)</f>
        <v>3000</v>
      </c>
      <c r="L96" s="91"/>
      <c r="M96" s="2"/>
      <c r="N96" s="2"/>
      <c r="O96" s="2"/>
      <c r="P96" s="2"/>
    </row>
    <row r="97" spans="1:16" ht="17.25" x14ac:dyDescent="0.3">
      <c r="A97" s="15"/>
      <c r="B97" s="15"/>
      <c r="C97" s="15"/>
      <c r="D97" s="16"/>
      <c r="E97" s="16"/>
      <c r="F97" s="17"/>
      <c r="G97" s="17"/>
      <c r="H97" s="17"/>
      <c r="I97" s="17"/>
      <c r="J97" s="17"/>
      <c r="K97" s="18"/>
      <c r="L97" s="18"/>
      <c r="M97" s="2"/>
      <c r="N97" s="2"/>
      <c r="O97" s="2"/>
      <c r="P97" s="2"/>
    </row>
    <row r="98" spans="1:16" x14ac:dyDescent="0.25">
      <c r="A98" s="92" t="s">
        <v>120</v>
      </c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</row>
    <row r="99" spans="1:16" ht="18.75" customHeight="1" x14ac:dyDescent="0.3">
      <c r="A99" s="79" t="s">
        <v>12</v>
      </c>
      <c r="B99" s="130"/>
      <c r="C99" s="80"/>
      <c r="D99" s="79" t="s">
        <v>13</v>
      </c>
      <c r="E99" s="80"/>
      <c r="F99" s="61" t="s">
        <v>12</v>
      </c>
      <c r="G99" s="61"/>
      <c r="H99" s="61"/>
      <c r="I99" s="113" t="s">
        <v>13</v>
      </c>
      <c r="J99" s="114"/>
      <c r="K99" s="2"/>
      <c r="L99" s="2"/>
      <c r="M99" s="2"/>
      <c r="N99" s="2"/>
      <c r="O99" s="2"/>
    </row>
    <row r="100" spans="1:16" ht="17.25" x14ac:dyDescent="0.3">
      <c r="A100" s="59" t="s">
        <v>121</v>
      </c>
      <c r="B100" s="69"/>
      <c r="C100" s="60"/>
      <c r="D100" s="79">
        <v>3500</v>
      </c>
      <c r="E100" s="80"/>
      <c r="F100" s="59" t="s">
        <v>122</v>
      </c>
      <c r="G100" s="69"/>
      <c r="H100" s="60"/>
      <c r="I100" s="132">
        <v>1500</v>
      </c>
      <c r="J100" s="133"/>
      <c r="K100" s="2"/>
      <c r="L100" s="2"/>
      <c r="M100" s="2"/>
      <c r="N100" s="2"/>
      <c r="O100" s="2"/>
    </row>
    <row r="101" spans="1:16" ht="17.25" x14ac:dyDescent="0.3">
      <c r="A101" s="59" t="s">
        <v>158</v>
      </c>
      <c r="B101" s="69"/>
      <c r="C101" s="60"/>
      <c r="D101" s="79">
        <v>2000</v>
      </c>
      <c r="E101" s="80"/>
      <c r="F101" s="94" t="s">
        <v>14</v>
      </c>
      <c r="G101" s="94"/>
      <c r="H101" s="94"/>
      <c r="I101" s="132">
        <v>3000</v>
      </c>
      <c r="J101" s="133"/>
      <c r="K101" s="2"/>
      <c r="L101" s="2"/>
      <c r="M101" s="2"/>
      <c r="N101" s="2"/>
      <c r="O101" s="2"/>
    </row>
    <row r="102" spans="1:16" ht="17.25" x14ac:dyDescent="0.3">
      <c r="A102" s="59" t="s">
        <v>160</v>
      </c>
      <c r="B102" s="69"/>
      <c r="C102" s="60"/>
      <c r="D102" s="79">
        <v>800</v>
      </c>
      <c r="E102" s="80"/>
      <c r="F102" s="94" t="s">
        <v>123</v>
      </c>
      <c r="G102" s="94"/>
      <c r="H102" s="94"/>
      <c r="I102" s="132">
        <f>E32*1.3</f>
        <v>0</v>
      </c>
      <c r="J102" s="133"/>
      <c r="K102" s="2"/>
      <c r="L102" s="2"/>
      <c r="M102" s="2"/>
      <c r="N102" s="2"/>
      <c r="O102" s="2"/>
    </row>
    <row r="103" spans="1:16" ht="17.25" customHeight="1" x14ac:dyDescent="0.3">
      <c r="A103" s="59"/>
      <c r="B103" s="69"/>
      <c r="C103" s="60"/>
      <c r="D103" s="79"/>
      <c r="E103" s="80"/>
      <c r="F103" s="79" t="s">
        <v>6</v>
      </c>
      <c r="G103" s="130"/>
      <c r="H103" s="80"/>
      <c r="I103" s="79">
        <f>SUM(D100:E103)+SUM(I100:J102)</f>
        <v>10800</v>
      </c>
      <c r="J103" s="80"/>
      <c r="K103" s="2"/>
      <c r="L103" s="2"/>
      <c r="M103" s="2"/>
      <c r="N103" s="2"/>
      <c r="O103" s="2"/>
    </row>
    <row r="104" spans="1:16" ht="17.25" x14ac:dyDescent="0.3">
      <c r="A104" s="3"/>
      <c r="B104" s="3"/>
      <c r="C104" s="3"/>
      <c r="D104" s="7"/>
      <c r="E104" s="7"/>
      <c r="F104" s="7"/>
      <c r="G104" s="7"/>
      <c r="H104" s="2"/>
      <c r="I104" s="2"/>
      <c r="J104" s="2"/>
      <c r="K104" s="2"/>
      <c r="L104" s="2"/>
    </row>
    <row r="105" spans="1:16" ht="18.75" x14ac:dyDescent="0.25">
      <c r="A105" s="128" t="s">
        <v>32</v>
      </c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</row>
    <row r="106" spans="1:16" ht="16.5" x14ac:dyDescent="0.25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</row>
    <row r="107" spans="1:16" ht="16.5" x14ac:dyDescent="0.25">
      <c r="A107" s="3" t="s">
        <v>15</v>
      </c>
      <c r="B107" s="45" t="s">
        <v>72</v>
      </c>
      <c r="C107" s="45" t="s">
        <v>73</v>
      </c>
      <c r="D107" s="45" t="s">
        <v>74</v>
      </c>
      <c r="E107" s="45" t="s">
        <v>75</v>
      </c>
      <c r="F107" s="45" t="s">
        <v>76</v>
      </c>
      <c r="G107" s="45" t="s">
        <v>77</v>
      </c>
      <c r="H107" s="45" t="s">
        <v>66</v>
      </c>
      <c r="I107" s="45" t="s">
        <v>67</v>
      </c>
      <c r="J107" s="45" t="s">
        <v>68</v>
      </c>
      <c r="K107" s="45" t="s">
        <v>69</v>
      </c>
      <c r="L107" s="45" t="s">
        <v>70</v>
      </c>
      <c r="M107" s="45" t="s">
        <v>71</v>
      </c>
      <c r="N107" s="30"/>
    </row>
    <row r="108" spans="1:16" ht="17.25" x14ac:dyDescent="0.25">
      <c r="A108" s="3" t="s">
        <v>16</v>
      </c>
      <c r="B108" s="12">
        <v>0.4</v>
      </c>
      <c r="C108" s="12">
        <v>0.8</v>
      </c>
      <c r="D108" s="12">
        <v>1</v>
      </c>
      <c r="E108" s="12">
        <v>1</v>
      </c>
      <c r="F108" s="12">
        <v>1</v>
      </c>
      <c r="G108" s="12">
        <v>0.5</v>
      </c>
      <c r="H108" s="12">
        <v>1</v>
      </c>
      <c r="I108" s="12">
        <v>1</v>
      </c>
      <c r="J108" s="12">
        <v>1</v>
      </c>
      <c r="K108" s="12">
        <v>1</v>
      </c>
      <c r="L108" s="12">
        <v>0.5</v>
      </c>
      <c r="M108" s="12">
        <v>0.5</v>
      </c>
      <c r="N108" s="30"/>
    </row>
    <row r="109" spans="1:16" ht="48" customHeight="1" x14ac:dyDescent="0.25">
      <c r="A109" s="24" t="s">
        <v>17</v>
      </c>
      <c r="B109" s="24" t="s">
        <v>34</v>
      </c>
      <c r="C109" s="24" t="s">
        <v>35</v>
      </c>
      <c r="D109" s="24" t="s">
        <v>36</v>
      </c>
      <c r="E109" s="24" t="s">
        <v>43</v>
      </c>
      <c r="F109" s="24" t="s">
        <v>37</v>
      </c>
      <c r="G109" s="24" t="s">
        <v>38</v>
      </c>
      <c r="H109" s="24" t="s">
        <v>39</v>
      </c>
      <c r="I109" s="24" t="s">
        <v>40</v>
      </c>
      <c r="J109" s="24" t="s">
        <v>41</v>
      </c>
      <c r="K109" s="24" t="s">
        <v>44</v>
      </c>
      <c r="L109" s="24" t="s">
        <v>42</v>
      </c>
      <c r="M109" s="24" t="s">
        <v>62</v>
      </c>
      <c r="N109" s="24" t="s">
        <v>6</v>
      </c>
    </row>
    <row r="110" spans="1:16" x14ac:dyDescent="0.25">
      <c r="A110" s="49" t="s">
        <v>18</v>
      </c>
      <c r="B110" s="22">
        <f t="shared" ref="B110:M110" si="8">$G96*B108</f>
        <v>24000</v>
      </c>
      <c r="C110" s="22">
        <f t="shared" si="8"/>
        <v>48000</v>
      </c>
      <c r="D110" s="22">
        <f t="shared" si="8"/>
        <v>60000</v>
      </c>
      <c r="E110" s="22">
        <f t="shared" si="8"/>
        <v>60000</v>
      </c>
      <c r="F110" s="22">
        <f t="shared" si="8"/>
        <v>60000</v>
      </c>
      <c r="G110" s="22">
        <f t="shared" si="8"/>
        <v>30000</v>
      </c>
      <c r="H110" s="22">
        <f t="shared" si="8"/>
        <v>60000</v>
      </c>
      <c r="I110" s="22">
        <f t="shared" si="8"/>
        <v>60000</v>
      </c>
      <c r="J110" s="22">
        <f t="shared" si="8"/>
        <v>60000</v>
      </c>
      <c r="K110" s="22">
        <f t="shared" si="8"/>
        <v>60000</v>
      </c>
      <c r="L110" s="22">
        <f t="shared" si="8"/>
        <v>30000</v>
      </c>
      <c r="M110" s="22">
        <f t="shared" si="8"/>
        <v>30000</v>
      </c>
      <c r="N110" s="31">
        <f>SUM(B110:M110)</f>
        <v>582000</v>
      </c>
    </row>
    <row r="111" spans="1:16" x14ac:dyDescent="0.25">
      <c r="A111" s="49" t="s">
        <v>19</v>
      </c>
      <c r="B111" s="22">
        <f>SUM(B112:B124)</f>
        <v>11000</v>
      </c>
      <c r="C111" s="22">
        <f t="shared" ref="C111:M111" si="9">SUM(C112:C124)</f>
        <v>12800</v>
      </c>
      <c r="D111" s="22">
        <f t="shared" si="9"/>
        <v>14100</v>
      </c>
      <c r="E111" s="22">
        <f t="shared" si="9"/>
        <v>14100</v>
      </c>
      <c r="F111" s="22">
        <f t="shared" si="9"/>
        <v>14100</v>
      </c>
      <c r="G111" s="22">
        <f t="shared" si="9"/>
        <v>10850</v>
      </c>
      <c r="H111" s="22">
        <f t="shared" si="9"/>
        <v>14100</v>
      </c>
      <c r="I111" s="22">
        <f t="shared" si="9"/>
        <v>14100</v>
      </c>
      <c r="J111" s="22">
        <f t="shared" si="9"/>
        <v>14100</v>
      </c>
      <c r="K111" s="22">
        <f t="shared" si="9"/>
        <v>14100</v>
      </c>
      <c r="L111" s="22">
        <f t="shared" si="9"/>
        <v>10850</v>
      </c>
      <c r="M111" s="22">
        <f t="shared" si="9"/>
        <v>10850</v>
      </c>
      <c r="N111" s="31">
        <f t="shared" ref="N111:N128" si="10">SUM(B111:M111)</f>
        <v>155050</v>
      </c>
    </row>
    <row r="112" spans="1:16" x14ac:dyDescent="0.25">
      <c r="A112" s="50" t="s">
        <v>78</v>
      </c>
      <c r="B112" s="22">
        <f>$K96*B108</f>
        <v>1200</v>
      </c>
      <c r="C112" s="22">
        <f t="shared" ref="C112:M112" si="11">$K96*C108</f>
        <v>2400</v>
      </c>
      <c r="D112" s="22">
        <f t="shared" si="11"/>
        <v>3000</v>
      </c>
      <c r="E112" s="22">
        <f t="shared" si="11"/>
        <v>3000</v>
      </c>
      <c r="F112" s="22">
        <f t="shared" si="11"/>
        <v>3000</v>
      </c>
      <c r="G112" s="22">
        <f t="shared" si="11"/>
        <v>1500</v>
      </c>
      <c r="H112" s="22">
        <f t="shared" si="11"/>
        <v>3000</v>
      </c>
      <c r="I112" s="22">
        <f t="shared" si="11"/>
        <v>3000</v>
      </c>
      <c r="J112" s="22">
        <f t="shared" si="11"/>
        <v>3000</v>
      </c>
      <c r="K112" s="22">
        <f t="shared" si="11"/>
        <v>3000</v>
      </c>
      <c r="L112" s="22">
        <f t="shared" si="11"/>
        <v>1500</v>
      </c>
      <c r="M112" s="22">
        <f t="shared" si="11"/>
        <v>1500</v>
      </c>
      <c r="N112" s="31">
        <f t="shared" ref="N112" si="12">SUM(B112:M112)</f>
        <v>29100</v>
      </c>
    </row>
    <row r="113" spans="1:14" x14ac:dyDescent="0.25">
      <c r="A113" s="50" t="str">
        <f>A100</f>
        <v>Аренда помещения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31">
        <f t="shared" si="10"/>
        <v>0</v>
      </c>
    </row>
    <row r="114" spans="1:14" ht="16.5" customHeight="1" x14ac:dyDescent="0.25">
      <c r="A114" s="50" t="str">
        <f>A101</f>
        <v>Закупка канцелярии</v>
      </c>
      <c r="B114" s="22">
        <f>$D101*B108</f>
        <v>800</v>
      </c>
      <c r="C114" s="22">
        <f t="shared" ref="C114:M114" si="13">$D101*C108</f>
        <v>1600</v>
      </c>
      <c r="D114" s="22">
        <f t="shared" si="13"/>
        <v>2000</v>
      </c>
      <c r="E114" s="22">
        <f t="shared" si="13"/>
        <v>2000</v>
      </c>
      <c r="F114" s="22">
        <f t="shared" si="13"/>
        <v>2000</v>
      </c>
      <c r="G114" s="22">
        <f t="shared" si="13"/>
        <v>1000</v>
      </c>
      <c r="H114" s="22">
        <f t="shared" si="13"/>
        <v>2000</v>
      </c>
      <c r="I114" s="22">
        <f t="shared" si="13"/>
        <v>2000</v>
      </c>
      <c r="J114" s="22">
        <f t="shared" si="13"/>
        <v>2000</v>
      </c>
      <c r="K114" s="22">
        <f t="shared" si="13"/>
        <v>2000</v>
      </c>
      <c r="L114" s="22">
        <f t="shared" si="13"/>
        <v>1000</v>
      </c>
      <c r="M114" s="22">
        <f t="shared" si="13"/>
        <v>1000</v>
      </c>
      <c r="N114" s="31">
        <f t="shared" ref="N114:N116" si="14">SUM(B114:M114)</f>
        <v>19400</v>
      </c>
    </row>
    <row r="115" spans="1:14" ht="19.5" hidden="1" customHeight="1" x14ac:dyDescent="0.25">
      <c r="A115" s="50" t="str">
        <f>A98</f>
        <v>Ежемесячные затраты:</v>
      </c>
      <c r="B115" s="22">
        <f t="shared" ref="B115:B116" si="15">$D102</f>
        <v>800</v>
      </c>
      <c r="C115" s="22">
        <f t="shared" ref="C115:M115" si="16">$D98</f>
        <v>0</v>
      </c>
      <c r="D115" s="22">
        <f t="shared" si="16"/>
        <v>0</v>
      </c>
      <c r="E115" s="22">
        <f t="shared" si="16"/>
        <v>0</v>
      </c>
      <c r="F115" s="22">
        <f t="shared" si="16"/>
        <v>0</v>
      </c>
      <c r="G115" s="22">
        <f t="shared" si="16"/>
        <v>0</v>
      </c>
      <c r="H115" s="22">
        <f t="shared" si="16"/>
        <v>0</v>
      </c>
      <c r="I115" s="22">
        <f t="shared" si="16"/>
        <v>0</v>
      </c>
      <c r="J115" s="22">
        <f t="shared" si="16"/>
        <v>0</v>
      </c>
      <c r="K115" s="22">
        <f t="shared" si="16"/>
        <v>0</v>
      </c>
      <c r="L115" s="22">
        <f t="shared" si="16"/>
        <v>0</v>
      </c>
      <c r="M115" s="22">
        <f t="shared" si="16"/>
        <v>0</v>
      </c>
      <c r="N115" s="31">
        <f t="shared" si="14"/>
        <v>800</v>
      </c>
    </row>
    <row r="116" spans="1:14" ht="25.5" hidden="1" x14ac:dyDescent="0.25">
      <c r="A116" s="50" t="str">
        <f>A99</f>
        <v>Наименование</v>
      </c>
      <c r="B116" s="22">
        <f t="shared" si="15"/>
        <v>0</v>
      </c>
      <c r="C116" s="22" t="str">
        <f t="shared" ref="C116:M116" si="17">$D99</f>
        <v>Руб./мес.</v>
      </c>
      <c r="D116" s="22" t="str">
        <f t="shared" si="17"/>
        <v>Руб./мес.</v>
      </c>
      <c r="E116" s="22" t="str">
        <f t="shared" si="17"/>
        <v>Руб./мес.</v>
      </c>
      <c r="F116" s="22" t="str">
        <f t="shared" si="17"/>
        <v>Руб./мес.</v>
      </c>
      <c r="G116" s="22" t="str">
        <f t="shared" si="17"/>
        <v>Руб./мес.</v>
      </c>
      <c r="H116" s="22" t="str">
        <f t="shared" si="17"/>
        <v>Руб./мес.</v>
      </c>
      <c r="I116" s="22" t="str">
        <f t="shared" si="17"/>
        <v>Руб./мес.</v>
      </c>
      <c r="J116" s="22" t="str">
        <f t="shared" si="17"/>
        <v>Руб./мес.</v>
      </c>
      <c r="K116" s="22" t="str">
        <f t="shared" si="17"/>
        <v>Руб./мес.</v>
      </c>
      <c r="L116" s="22" t="str">
        <f t="shared" si="17"/>
        <v>Руб./мес.</v>
      </c>
      <c r="M116" s="22" t="str">
        <f t="shared" si="17"/>
        <v>Руб./мес.</v>
      </c>
      <c r="N116" s="31">
        <f t="shared" si="14"/>
        <v>0</v>
      </c>
    </row>
    <row r="117" spans="1:14" ht="15.75" customHeight="1" x14ac:dyDescent="0.25">
      <c r="A117" s="50" t="str">
        <f>A102</f>
        <v>Сотовая связь</v>
      </c>
      <c r="B117" s="22">
        <f>$D102</f>
        <v>800</v>
      </c>
      <c r="C117" s="22">
        <f t="shared" ref="C117:M117" si="18">$D102</f>
        <v>800</v>
      </c>
      <c r="D117" s="22">
        <f t="shared" si="18"/>
        <v>800</v>
      </c>
      <c r="E117" s="22">
        <f t="shared" si="18"/>
        <v>800</v>
      </c>
      <c r="F117" s="22">
        <f t="shared" si="18"/>
        <v>800</v>
      </c>
      <c r="G117" s="22">
        <f t="shared" si="18"/>
        <v>800</v>
      </c>
      <c r="H117" s="22">
        <f t="shared" si="18"/>
        <v>800</v>
      </c>
      <c r="I117" s="22">
        <f t="shared" si="18"/>
        <v>800</v>
      </c>
      <c r="J117" s="22">
        <f t="shared" si="18"/>
        <v>800</v>
      </c>
      <c r="K117" s="22">
        <f t="shared" si="18"/>
        <v>800</v>
      </c>
      <c r="L117" s="22">
        <f t="shared" si="18"/>
        <v>800</v>
      </c>
      <c r="M117" s="22">
        <f t="shared" si="18"/>
        <v>800</v>
      </c>
      <c r="N117" s="31">
        <f t="shared" si="10"/>
        <v>9600</v>
      </c>
    </row>
    <row r="118" spans="1:14" ht="19.5" hidden="1" customHeight="1" x14ac:dyDescent="0.25">
      <c r="A118" s="50" t="str">
        <f>A102</f>
        <v>Сотовая связь</v>
      </c>
      <c r="B118" s="22">
        <f t="shared" ref="B118:M118" si="19">$D102</f>
        <v>800</v>
      </c>
      <c r="C118" s="22">
        <f t="shared" si="19"/>
        <v>800</v>
      </c>
      <c r="D118" s="22">
        <f t="shared" si="19"/>
        <v>800</v>
      </c>
      <c r="E118" s="22">
        <f t="shared" si="19"/>
        <v>800</v>
      </c>
      <c r="F118" s="22">
        <f t="shared" si="19"/>
        <v>800</v>
      </c>
      <c r="G118" s="22">
        <f t="shared" si="19"/>
        <v>800</v>
      </c>
      <c r="H118" s="22">
        <f t="shared" si="19"/>
        <v>800</v>
      </c>
      <c r="I118" s="22">
        <f t="shared" si="19"/>
        <v>800</v>
      </c>
      <c r="J118" s="22">
        <f t="shared" si="19"/>
        <v>800</v>
      </c>
      <c r="K118" s="22">
        <f t="shared" si="19"/>
        <v>800</v>
      </c>
      <c r="L118" s="22">
        <f t="shared" si="19"/>
        <v>800</v>
      </c>
      <c r="M118" s="22">
        <f t="shared" si="19"/>
        <v>800</v>
      </c>
      <c r="N118" s="31">
        <f t="shared" si="10"/>
        <v>9600</v>
      </c>
    </row>
    <row r="119" spans="1:14" hidden="1" x14ac:dyDescent="0.25">
      <c r="A119" s="50">
        <f>A103</f>
        <v>0</v>
      </c>
      <c r="B119" s="22">
        <f t="shared" ref="B119:M119" si="20">$D103</f>
        <v>0</v>
      </c>
      <c r="C119" s="22">
        <f t="shared" si="20"/>
        <v>0</v>
      </c>
      <c r="D119" s="22">
        <f t="shared" si="20"/>
        <v>0</v>
      </c>
      <c r="E119" s="22">
        <f t="shared" si="20"/>
        <v>0</v>
      </c>
      <c r="F119" s="22">
        <f t="shared" si="20"/>
        <v>0</v>
      </c>
      <c r="G119" s="22">
        <f t="shared" si="20"/>
        <v>0</v>
      </c>
      <c r="H119" s="22">
        <f t="shared" si="20"/>
        <v>0</v>
      </c>
      <c r="I119" s="22">
        <f t="shared" si="20"/>
        <v>0</v>
      </c>
      <c r="J119" s="22">
        <f t="shared" si="20"/>
        <v>0</v>
      </c>
      <c r="K119" s="22">
        <f t="shared" si="20"/>
        <v>0</v>
      </c>
      <c r="L119" s="22">
        <f t="shared" si="20"/>
        <v>0</v>
      </c>
      <c r="M119" s="22">
        <f t="shared" si="20"/>
        <v>0</v>
      </c>
      <c r="N119" s="31">
        <f t="shared" si="10"/>
        <v>0</v>
      </c>
    </row>
    <row r="120" spans="1:14" ht="14.25" customHeight="1" x14ac:dyDescent="0.25">
      <c r="A120" s="50" t="str">
        <f>F100</f>
        <v>Коммунальные платежи</v>
      </c>
      <c r="B120" s="22">
        <f>$I100*B108</f>
        <v>600</v>
      </c>
      <c r="C120" s="22">
        <f t="shared" ref="C120:M120" si="21">$I100*C108</f>
        <v>1200</v>
      </c>
      <c r="D120" s="22">
        <f t="shared" si="21"/>
        <v>1500</v>
      </c>
      <c r="E120" s="22">
        <f t="shared" si="21"/>
        <v>1500</v>
      </c>
      <c r="F120" s="22">
        <f t="shared" si="21"/>
        <v>1500</v>
      </c>
      <c r="G120" s="22">
        <f t="shared" si="21"/>
        <v>750</v>
      </c>
      <c r="H120" s="22">
        <f t="shared" si="21"/>
        <v>1500</v>
      </c>
      <c r="I120" s="22">
        <f t="shared" si="21"/>
        <v>1500</v>
      </c>
      <c r="J120" s="22">
        <f t="shared" si="21"/>
        <v>1500</v>
      </c>
      <c r="K120" s="22">
        <f t="shared" si="21"/>
        <v>1500</v>
      </c>
      <c r="L120" s="22">
        <f t="shared" si="21"/>
        <v>750</v>
      </c>
      <c r="M120" s="22">
        <f t="shared" si="21"/>
        <v>750</v>
      </c>
      <c r="N120" s="31">
        <f t="shared" si="10"/>
        <v>14550</v>
      </c>
    </row>
    <row r="121" spans="1:14" ht="15" customHeight="1" x14ac:dyDescent="0.25">
      <c r="A121" s="50" t="str">
        <f>F101</f>
        <v>Реклама</v>
      </c>
      <c r="B121" s="22">
        <f t="shared" ref="B121:M122" si="22">$I101</f>
        <v>3000</v>
      </c>
      <c r="C121" s="22">
        <f t="shared" si="22"/>
        <v>3000</v>
      </c>
      <c r="D121" s="22">
        <f t="shared" si="22"/>
        <v>3000</v>
      </c>
      <c r="E121" s="22">
        <f t="shared" si="22"/>
        <v>3000</v>
      </c>
      <c r="F121" s="22">
        <f t="shared" si="22"/>
        <v>3000</v>
      </c>
      <c r="G121" s="22">
        <f t="shared" si="22"/>
        <v>3000</v>
      </c>
      <c r="H121" s="22">
        <f t="shared" si="22"/>
        <v>3000</v>
      </c>
      <c r="I121" s="22">
        <f t="shared" si="22"/>
        <v>3000</v>
      </c>
      <c r="J121" s="22">
        <f t="shared" si="22"/>
        <v>3000</v>
      </c>
      <c r="K121" s="22">
        <f t="shared" si="22"/>
        <v>3000</v>
      </c>
      <c r="L121" s="22">
        <f t="shared" si="22"/>
        <v>3000</v>
      </c>
      <c r="M121" s="22">
        <f t="shared" si="22"/>
        <v>3000</v>
      </c>
      <c r="N121" s="31">
        <f t="shared" ref="N121" si="23">SUM(B121:M121)</f>
        <v>36000</v>
      </c>
    </row>
    <row r="122" spans="1:14" x14ac:dyDescent="0.25">
      <c r="A122" s="50" t="str">
        <f>F102</f>
        <v>ФОТ</v>
      </c>
      <c r="B122" s="22">
        <f t="shared" si="22"/>
        <v>0</v>
      </c>
      <c r="C122" s="22">
        <f t="shared" si="22"/>
        <v>0</v>
      </c>
      <c r="D122" s="22">
        <f t="shared" si="22"/>
        <v>0</v>
      </c>
      <c r="E122" s="22">
        <f t="shared" si="22"/>
        <v>0</v>
      </c>
      <c r="F122" s="22">
        <f t="shared" si="22"/>
        <v>0</v>
      </c>
      <c r="G122" s="22">
        <f t="shared" si="22"/>
        <v>0</v>
      </c>
      <c r="H122" s="22">
        <f t="shared" si="22"/>
        <v>0</v>
      </c>
      <c r="I122" s="22">
        <f t="shared" si="22"/>
        <v>0</v>
      </c>
      <c r="J122" s="22">
        <f t="shared" si="22"/>
        <v>0</v>
      </c>
      <c r="K122" s="22">
        <f t="shared" si="22"/>
        <v>0</v>
      </c>
      <c r="L122" s="22">
        <f t="shared" si="22"/>
        <v>0</v>
      </c>
      <c r="M122" s="22">
        <f t="shared" si="22"/>
        <v>0</v>
      </c>
      <c r="N122" s="31">
        <f t="shared" si="10"/>
        <v>0</v>
      </c>
    </row>
    <row r="123" spans="1:14" hidden="1" x14ac:dyDescent="0.25">
      <c r="A123" s="50" t="str">
        <f>F101</f>
        <v>Реклама</v>
      </c>
      <c r="B123" s="22">
        <f t="shared" ref="B123:M123" si="24">$I101</f>
        <v>3000</v>
      </c>
      <c r="C123" s="22">
        <f t="shared" si="24"/>
        <v>3000</v>
      </c>
      <c r="D123" s="22">
        <f t="shared" si="24"/>
        <v>3000</v>
      </c>
      <c r="E123" s="22">
        <f t="shared" si="24"/>
        <v>3000</v>
      </c>
      <c r="F123" s="22">
        <f t="shared" si="24"/>
        <v>3000</v>
      </c>
      <c r="G123" s="22">
        <f t="shared" si="24"/>
        <v>3000</v>
      </c>
      <c r="H123" s="22">
        <f t="shared" si="24"/>
        <v>3000</v>
      </c>
      <c r="I123" s="22">
        <f t="shared" si="24"/>
        <v>3000</v>
      </c>
      <c r="J123" s="22">
        <f t="shared" si="24"/>
        <v>3000</v>
      </c>
      <c r="K123" s="22">
        <f t="shared" si="24"/>
        <v>3000</v>
      </c>
      <c r="L123" s="22">
        <f t="shared" si="24"/>
        <v>3000</v>
      </c>
      <c r="M123" s="22">
        <f t="shared" si="24"/>
        <v>3000</v>
      </c>
      <c r="N123" s="31">
        <f t="shared" si="10"/>
        <v>36000</v>
      </c>
    </row>
    <row r="124" spans="1:14" hidden="1" x14ac:dyDescent="0.25">
      <c r="A124" s="50" t="str">
        <f>F102</f>
        <v>ФОТ</v>
      </c>
      <c r="B124" s="22">
        <f t="shared" ref="B124:M124" si="25">$I102</f>
        <v>0</v>
      </c>
      <c r="C124" s="22">
        <f t="shared" si="25"/>
        <v>0</v>
      </c>
      <c r="D124" s="22">
        <f t="shared" si="25"/>
        <v>0</v>
      </c>
      <c r="E124" s="22">
        <f t="shared" si="25"/>
        <v>0</v>
      </c>
      <c r="F124" s="22">
        <f t="shared" si="25"/>
        <v>0</v>
      </c>
      <c r="G124" s="22">
        <f t="shared" si="25"/>
        <v>0</v>
      </c>
      <c r="H124" s="22">
        <f t="shared" si="25"/>
        <v>0</v>
      </c>
      <c r="I124" s="22">
        <f t="shared" si="25"/>
        <v>0</v>
      </c>
      <c r="J124" s="22">
        <f t="shared" si="25"/>
        <v>0</v>
      </c>
      <c r="K124" s="22">
        <f t="shared" si="25"/>
        <v>0</v>
      </c>
      <c r="L124" s="22">
        <f t="shared" si="25"/>
        <v>0</v>
      </c>
      <c r="M124" s="22">
        <f t="shared" si="25"/>
        <v>0</v>
      </c>
      <c r="N124" s="31">
        <f t="shared" si="10"/>
        <v>0</v>
      </c>
    </row>
    <row r="125" spans="1:14" x14ac:dyDescent="0.25">
      <c r="A125" s="49" t="s">
        <v>20</v>
      </c>
      <c r="B125" s="22">
        <f t="shared" ref="B125:M125" si="26">SUM(B126:B127)</f>
        <v>960</v>
      </c>
      <c r="C125" s="22">
        <f t="shared" si="26"/>
        <v>1920</v>
      </c>
      <c r="D125" s="22">
        <f t="shared" si="26"/>
        <v>2400</v>
      </c>
      <c r="E125" s="22">
        <f t="shared" si="26"/>
        <v>2400</v>
      </c>
      <c r="F125" s="22">
        <f t="shared" si="26"/>
        <v>2400</v>
      </c>
      <c r="G125" s="22">
        <f t="shared" si="26"/>
        <v>1200</v>
      </c>
      <c r="H125" s="22">
        <f t="shared" si="26"/>
        <v>2400</v>
      </c>
      <c r="I125" s="22">
        <f t="shared" si="26"/>
        <v>2400</v>
      </c>
      <c r="J125" s="22">
        <f t="shared" si="26"/>
        <v>2400</v>
      </c>
      <c r="K125" s="22">
        <f t="shared" si="26"/>
        <v>2400</v>
      </c>
      <c r="L125" s="22">
        <f t="shared" si="26"/>
        <v>1200</v>
      </c>
      <c r="M125" s="22">
        <f t="shared" si="26"/>
        <v>1200</v>
      </c>
      <c r="N125" s="31">
        <f t="shared" si="10"/>
        <v>23280</v>
      </c>
    </row>
    <row r="126" spans="1:14" x14ac:dyDescent="0.25">
      <c r="A126" s="50" t="s">
        <v>65</v>
      </c>
      <c r="B126" s="22">
        <f t="shared" ref="B126:M126" si="27">B110*0.04</f>
        <v>960</v>
      </c>
      <c r="C126" s="22">
        <f t="shared" si="27"/>
        <v>1920</v>
      </c>
      <c r="D126" s="22">
        <f t="shared" si="27"/>
        <v>2400</v>
      </c>
      <c r="E126" s="22">
        <f t="shared" si="27"/>
        <v>2400</v>
      </c>
      <c r="F126" s="22">
        <f t="shared" si="27"/>
        <v>2400</v>
      </c>
      <c r="G126" s="22">
        <f t="shared" si="27"/>
        <v>1200</v>
      </c>
      <c r="H126" s="22">
        <f t="shared" si="27"/>
        <v>2400</v>
      </c>
      <c r="I126" s="22">
        <f t="shared" si="27"/>
        <v>2400</v>
      </c>
      <c r="J126" s="22">
        <f t="shared" si="27"/>
        <v>2400</v>
      </c>
      <c r="K126" s="22">
        <f t="shared" si="27"/>
        <v>2400</v>
      </c>
      <c r="L126" s="22">
        <f t="shared" si="27"/>
        <v>1200</v>
      </c>
      <c r="M126" s="22">
        <f t="shared" si="27"/>
        <v>1200</v>
      </c>
      <c r="N126" s="31">
        <f t="shared" si="10"/>
        <v>23280</v>
      </c>
    </row>
    <row r="127" spans="1:14" hidden="1" x14ac:dyDescent="0.25">
      <c r="A127" s="50" t="s">
        <v>47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31"/>
      <c r="N127" s="31">
        <f t="shared" si="10"/>
        <v>0</v>
      </c>
    </row>
    <row r="128" spans="1:14" x14ac:dyDescent="0.25">
      <c r="A128" s="49" t="s">
        <v>21</v>
      </c>
      <c r="B128" s="22">
        <f t="shared" ref="B128:M128" si="28">B110-B111-B125</f>
        <v>12040</v>
      </c>
      <c r="C128" s="22">
        <f t="shared" si="28"/>
        <v>33280</v>
      </c>
      <c r="D128" s="22">
        <f t="shared" si="28"/>
        <v>43500</v>
      </c>
      <c r="E128" s="22">
        <f t="shared" si="28"/>
        <v>43500</v>
      </c>
      <c r="F128" s="22">
        <f t="shared" si="28"/>
        <v>43500</v>
      </c>
      <c r="G128" s="22">
        <f t="shared" si="28"/>
        <v>17950</v>
      </c>
      <c r="H128" s="22">
        <f t="shared" si="28"/>
        <v>43500</v>
      </c>
      <c r="I128" s="22">
        <f t="shared" si="28"/>
        <v>43500</v>
      </c>
      <c r="J128" s="22">
        <f t="shared" si="28"/>
        <v>43500</v>
      </c>
      <c r="K128" s="22">
        <f t="shared" si="28"/>
        <v>43500</v>
      </c>
      <c r="L128" s="22">
        <f t="shared" si="28"/>
        <v>17950</v>
      </c>
      <c r="M128" s="22">
        <f t="shared" si="28"/>
        <v>17950</v>
      </c>
      <c r="N128" s="31">
        <f t="shared" si="10"/>
        <v>403670</v>
      </c>
    </row>
    <row r="129" spans="1:14" ht="29.25" customHeight="1" x14ac:dyDescent="0.25">
      <c r="A129" s="51">
        <f>-E62</f>
        <v>-350000</v>
      </c>
      <c r="B129" s="23">
        <f>A129+B128</f>
        <v>-337960</v>
      </c>
      <c r="C129" s="23">
        <f t="shared" ref="C129:M129" si="29">B129+C128</f>
        <v>-304680</v>
      </c>
      <c r="D129" s="23">
        <f t="shared" si="29"/>
        <v>-261180</v>
      </c>
      <c r="E129" s="23">
        <f t="shared" si="29"/>
        <v>-217680</v>
      </c>
      <c r="F129" s="23">
        <f t="shared" si="29"/>
        <v>-174180</v>
      </c>
      <c r="G129" s="23">
        <f t="shared" si="29"/>
        <v>-156230</v>
      </c>
      <c r="H129" s="23">
        <f t="shared" si="29"/>
        <v>-112730</v>
      </c>
      <c r="I129" s="23">
        <f t="shared" si="29"/>
        <v>-69230</v>
      </c>
      <c r="J129" s="23">
        <f t="shared" si="29"/>
        <v>-25730</v>
      </c>
      <c r="K129" s="23">
        <f t="shared" si="29"/>
        <v>17770</v>
      </c>
      <c r="L129" s="23">
        <f t="shared" si="29"/>
        <v>35720</v>
      </c>
      <c r="M129" s="23">
        <f t="shared" si="29"/>
        <v>53670</v>
      </c>
      <c r="N129" s="31"/>
    </row>
    <row r="131" spans="1:14" ht="16.5" x14ac:dyDescent="0.25">
      <c r="A131" s="13" t="s">
        <v>22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4"/>
      <c r="N131" s="14"/>
    </row>
    <row r="132" spans="1:14" ht="31.5" customHeight="1" x14ac:dyDescent="0.25">
      <c r="A132" s="22" t="s">
        <v>23</v>
      </c>
      <c r="B132" s="72" t="s">
        <v>33</v>
      </c>
      <c r="C132" s="73"/>
      <c r="D132" s="82" t="s">
        <v>24</v>
      </c>
      <c r="E132" s="82"/>
      <c r="F132" s="32"/>
      <c r="G132" s="82" t="s">
        <v>56</v>
      </c>
      <c r="H132" s="82"/>
      <c r="I132" s="82"/>
      <c r="J132" s="82"/>
      <c r="K132" s="82"/>
      <c r="L132" s="33" t="s">
        <v>57</v>
      </c>
      <c r="M132" s="82" t="s">
        <v>59</v>
      </c>
      <c r="N132" s="82"/>
    </row>
    <row r="133" spans="1:14" ht="18" customHeight="1" x14ac:dyDescent="0.25">
      <c r="A133" s="34" t="s">
        <v>25</v>
      </c>
      <c r="B133" s="74">
        <f>D133/12</f>
        <v>48500</v>
      </c>
      <c r="C133" s="75"/>
      <c r="D133" s="77">
        <f>N110</f>
        <v>582000</v>
      </c>
      <c r="E133" s="78"/>
      <c r="F133" s="32"/>
      <c r="G133" s="95" t="s">
        <v>48</v>
      </c>
      <c r="H133" s="95"/>
      <c r="I133" s="95"/>
      <c r="J133" s="95"/>
      <c r="K133" s="95"/>
      <c r="L133" s="22" t="s">
        <v>53</v>
      </c>
      <c r="M133" s="82">
        <f>E62</f>
        <v>350000</v>
      </c>
      <c r="N133" s="82"/>
    </row>
    <row r="134" spans="1:14" x14ac:dyDescent="0.25">
      <c r="A134" s="34" t="s">
        <v>26</v>
      </c>
      <c r="B134" s="74">
        <f>D134/12</f>
        <v>2425</v>
      </c>
      <c r="C134" s="75"/>
      <c r="D134" s="77">
        <f>N112</f>
        <v>29100</v>
      </c>
      <c r="E134" s="78"/>
      <c r="F134" s="32"/>
      <c r="G134" s="96" t="s">
        <v>49</v>
      </c>
      <c r="H134" s="96"/>
      <c r="I134" s="96"/>
      <c r="J134" s="96"/>
      <c r="K134" s="96"/>
      <c r="L134" s="22" t="s">
        <v>53</v>
      </c>
      <c r="M134" s="131">
        <f>B133</f>
        <v>48500</v>
      </c>
      <c r="N134" s="131"/>
    </row>
    <row r="135" spans="1:14" x14ac:dyDescent="0.25">
      <c r="A135" s="34" t="s">
        <v>27</v>
      </c>
      <c r="B135" s="74">
        <f t="shared" ref="B135:B137" si="30">D135/12</f>
        <v>10495.833333333334</v>
      </c>
      <c r="C135" s="75"/>
      <c r="D135" s="77">
        <f>N111-N112</f>
        <v>125950</v>
      </c>
      <c r="E135" s="78"/>
      <c r="F135" s="32"/>
      <c r="G135" s="96" t="s">
        <v>50</v>
      </c>
      <c r="H135" s="96"/>
      <c r="I135" s="96"/>
      <c r="J135" s="96"/>
      <c r="K135" s="96"/>
      <c r="L135" s="22" t="s">
        <v>53</v>
      </c>
      <c r="M135" s="131">
        <f>B134</f>
        <v>2425</v>
      </c>
      <c r="N135" s="131"/>
    </row>
    <row r="136" spans="1:14" ht="26.25" customHeight="1" x14ac:dyDescent="0.25">
      <c r="A136" s="34" t="s">
        <v>28</v>
      </c>
      <c r="B136" s="74">
        <f t="shared" si="30"/>
        <v>1940</v>
      </c>
      <c r="C136" s="75"/>
      <c r="D136" s="77">
        <f>N125</f>
        <v>23280</v>
      </c>
      <c r="E136" s="78"/>
      <c r="F136" s="32"/>
      <c r="G136" s="96" t="s">
        <v>58</v>
      </c>
      <c r="H136" s="96"/>
      <c r="I136" s="96"/>
      <c r="J136" s="96"/>
      <c r="K136" s="96"/>
      <c r="L136" s="22" t="s">
        <v>53</v>
      </c>
      <c r="M136" s="131">
        <f>B137</f>
        <v>33639.166666666664</v>
      </c>
      <c r="N136" s="131"/>
    </row>
    <row r="137" spans="1:14" ht="26.25" customHeight="1" x14ac:dyDescent="0.25">
      <c r="A137" s="34" t="s">
        <v>29</v>
      </c>
      <c r="B137" s="74">
        <f t="shared" si="30"/>
        <v>33639.166666666664</v>
      </c>
      <c r="C137" s="75"/>
      <c r="D137" s="77">
        <f>D133-D134-D135-D136</f>
        <v>403670</v>
      </c>
      <c r="E137" s="78"/>
      <c r="F137" s="32"/>
      <c r="G137" s="96" t="s">
        <v>51</v>
      </c>
      <c r="H137" s="96"/>
      <c r="I137" s="96"/>
      <c r="J137" s="96"/>
      <c r="K137" s="96"/>
      <c r="L137" s="22" t="s">
        <v>54</v>
      </c>
      <c r="M137" s="119">
        <v>8</v>
      </c>
      <c r="N137" s="120"/>
    </row>
    <row r="138" spans="1:14" x14ac:dyDescent="0.25">
      <c r="A138" s="36"/>
      <c r="B138" s="37"/>
      <c r="C138" s="37"/>
      <c r="D138" s="32"/>
      <c r="E138" s="32"/>
      <c r="F138" s="32"/>
      <c r="G138" s="35" t="s">
        <v>52</v>
      </c>
      <c r="H138" s="38"/>
      <c r="I138" s="39"/>
      <c r="J138" s="39"/>
      <c r="K138" s="40"/>
      <c r="L138" s="22" t="s">
        <v>55</v>
      </c>
      <c r="M138" s="129">
        <f>M136/M134</f>
        <v>0.69359106529209613</v>
      </c>
      <c r="N138" s="129"/>
    </row>
    <row r="139" spans="1:14" ht="17.25" x14ac:dyDescent="0.3">
      <c r="A139" s="5"/>
      <c r="B139" s="6"/>
      <c r="C139" s="6"/>
      <c r="D139" s="2"/>
      <c r="E139" s="2"/>
      <c r="F139" s="2"/>
      <c r="G139" s="8"/>
      <c r="H139" s="9"/>
      <c r="I139" s="9"/>
      <c r="J139" s="9"/>
      <c r="K139" s="9"/>
      <c r="L139" s="10"/>
      <c r="M139" s="11"/>
      <c r="N139" s="11"/>
    </row>
    <row r="140" spans="1:14" ht="17.25" x14ac:dyDescent="0.3">
      <c r="A140" s="54" t="s">
        <v>125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4" ht="17.25" x14ac:dyDescent="0.3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4" ht="17.25" x14ac:dyDescent="0.3">
      <c r="A142" s="31" t="s">
        <v>126</v>
      </c>
      <c r="B142" s="70" t="s">
        <v>3</v>
      </c>
      <c r="C142" s="71"/>
      <c r="D142" s="71" t="s">
        <v>127</v>
      </c>
      <c r="E142" s="71"/>
      <c r="F142" s="2"/>
      <c r="G142" s="2"/>
      <c r="H142" s="2"/>
      <c r="I142" s="2"/>
      <c r="J142" s="2"/>
      <c r="K142" s="2"/>
      <c r="L142" s="2"/>
    </row>
    <row r="143" spans="1:14" ht="17.25" x14ac:dyDescent="0.3">
      <c r="A143" s="55" t="s">
        <v>128</v>
      </c>
      <c r="B143" s="71">
        <v>350000</v>
      </c>
      <c r="C143" s="71"/>
      <c r="D143" s="76">
        <f>(B143/E62)*100</f>
        <v>100</v>
      </c>
      <c r="E143" s="76"/>
      <c r="F143" s="2"/>
      <c r="G143" s="2"/>
      <c r="H143" s="2"/>
      <c r="I143" s="2"/>
      <c r="J143" s="2"/>
      <c r="K143" s="2"/>
      <c r="L143" s="2"/>
    </row>
    <row r="144" spans="1:14" ht="17.25" x14ac:dyDescent="0.3">
      <c r="A144" s="33" t="s">
        <v>129</v>
      </c>
      <c r="B144" s="71">
        <f>E62-350000</f>
        <v>0</v>
      </c>
      <c r="C144" s="71"/>
      <c r="D144" s="76">
        <f>(B144/E62)*100</f>
        <v>0</v>
      </c>
      <c r="E144" s="76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33" t="s">
        <v>130</v>
      </c>
      <c r="B145" s="71"/>
      <c r="C145" s="71"/>
      <c r="D145" s="76"/>
      <c r="E145" s="76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56" t="s">
        <v>6</v>
      </c>
      <c r="B146" s="71">
        <f>SUM(B143:C145)</f>
        <v>350000</v>
      </c>
      <c r="C146" s="71"/>
      <c r="D146" s="71">
        <f>SUM(D143:E145)</f>
        <v>100</v>
      </c>
      <c r="E146" s="71"/>
      <c r="F146" s="2"/>
      <c r="G146" s="2"/>
      <c r="H146" s="2"/>
      <c r="I146" s="2"/>
      <c r="J146" s="2"/>
      <c r="K146" s="2"/>
      <c r="L146" s="2"/>
    </row>
    <row r="147" spans="1:12" ht="17.25" x14ac:dyDescent="0.3">
      <c r="A147" s="2"/>
      <c r="B147" s="151"/>
      <c r="C147" s="151"/>
      <c r="D147" s="151"/>
      <c r="E147" s="151"/>
      <c r="F147" s="2"/>
      <c r="G147" s="2"/>
      <c r="H147" s="2"/>
      <c r="I147" s="2"/>
      <c r="J147" s="2"/>
      <c r="K147" s="2"/>
      <c r="L147" s="2"/>
    </row>
    <row r="148" spans="1:12" ht="15.75" customHeight="1" x14ac:dyDescent="0.25">
      <c r="A148" s="123" t="s">
        <v>131</v>
      </c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</row>
    <row r="149" spans="1:12" ht="15.75" customHeight="1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</row>
    <row r="150" spans="1:12" ht="17.25" x14ac:dyDescent="0.3">
      <c r="A150" s="101" t="s">
        <v>132</v>
      </c>
      <c r="B150" s="101"/>
      <c r="C150" s="101"/>
      <c r="D150" s="101" t="s">
        <v>133</v>
      </c>
      <c r="E150" s="101"/>
      <c r="F150" s="101"/>
      <c r="G150" s="101"/>
      <c r="H150" s="101"/>
      <c r="I150" s="2"/>
      <c r="J150" s="2"/>
      <c r="K150" s="2"/>
      <c r="L150" s="2"/>
    </row>
    <row r="151" spans="1:12" ht="85.5" customHeight="1" x14ac:dyDescent="0.3">
      <c r="A151" s="68" t="s">
        <v>165</v>
      </c>
      <c r="B151" s="68"/>
      <c r="C151" s="68"/>
      <c r="D151" s="68" t="s">
        <v>166</v>
      </c>
      <c r="E151" s="68"/>
      <c r="F151" s="68"/>
      <c r="G151" s="68"/>
      <c r="H151" s="68"/>
      <c r="I151" s="2"/>
      <c r="J151" s="2"/>
      <c r="K151" s="2"/>
      <c r="L151" s="2"/>
    </row>
    <row r="152" spans="1:12" ht="72" customHeight="1" x14ac:dyDescent="0.3">
      <c r="A152" s="68" t="s">
        <v>167</v>
      </c>
      <c r="B152" s="68"/>
      <c r="C152" s="68"/>
      <c r="D152" s="68" t="s">
        <v>168</v>
      </c>
      <c r="E152" s="68"/>
      <c r="F152" s="68"/>
      <c r="G152" s="68"/>
      <c r="H152" s="68"/>
      <c r="I152" s="2"/>
      <c r="J152" s="2"/>
      <c r="K152" s="2"/>
      <c r="L152" s="2"/>
    </row>
    <row r="153" spans="1:12" ht="72" customHeight="1" x14ac:dyDescent="0.3">
      <c r="A153" s="68" t="s">
        <v>169</v>
      </c>
      <c r="B153" s="68"/>
      <c r="C153" s="68"/>
      <c r="D153" s="68" t="s">
        <v>170</v>
      </c>
      <c r="E153" s="68"/>
      <c r="F153" s="68"/>
      <c r="G153" s="68"/>
      <c r="H153" s="68"/>
      <c r="I153" s="2"/>
      <c r="J153" s="2"/>
      <c r="K153" s="2"/>
      <c r="L153" s="2"/>
    </row>
    <row r="154" spans="1:12" ht="72" customHeight="1" x14ac:dyDescent="0.3">
      <c r="A154" s="68" t="s">
        <v>171</v>
      </c>
      <c r="B154" s="68"/>
      <c r="C154" s="68"/>
      <c r="D154" s="68" t="s">
        <v>172</v>
      </c>
      <c r="E154" s="68"/>
      <c r="F154" s="68"/>
      <c r="G154" s="68"/>
      <c r="H154" s="68"/>
      <c r="I154" s="2"/>
      <c r="J154" s="2"/>
      <c r="K154" s="2"/>
      <c r="L154" s="2"/>
    </row>
    <row r="155" spans="1:12" ht="17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7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7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7.25" x14ac:dyDescent="0.3">
      <c r="A158" s="122" t="s">
        <v>79</v>
      </c>
      <c r="B158" s="122"/>
      <c r="C158" s="20" t="s">
        <v>80</v>
      </c>
      <c r="D158" s="20"/>
      <c r="E158" s="20"/>
      <c r="F158" s="20"/>
      <c r="G158" s="20"/>
      <c r="H158" s="20"/>
      <c r="I158" s="20"/>
      <c r="J158" s="20"/>
      <c r="K158" s="2"/>
      <c r="L158" s="2"/>
    </row>
    <row r="159" spans="1:12" ht="17.25" x14ac:dyDescent="0.3">
      <c r="A159" s="148" t="s">
        <v>88</v>
      </c>
      <c r="B159" s="148"/>
      <c r="C159" s="148"/>
      <c r="D159" s="148"/>
      <c r="E159" s="148"/>
      <c r="F159" s="148"/>
      <c r="G159" s="148"/>
      <c r="H159" s="148"/>
      <c r="I159" s="148"/>
      <c r="J159" s="148"/>
      <c r="K159" s="2"/>
      <c r="L159" s="2"/>
    </row>
    <row r="160" spans="1:12" ht="17.25" x14ac:dyDescent="0.3">
      <c r="A160" s="148"/>
      <c r="B160" s="148"/>
      <c r="C160" s="148"/>
      <c r="D160" s="148"/>
      <c r="E160" s="148"/>
      <c r="F160" s="148"/>
      <c r="G160" s="148"/>
      <c r="H160" s="148"/>
      <c r="I160" s="148"/>
      <c r="J160" s="148"/>
      <c r="K160" s="2"/>
      <c r="L160" s="2"/>
    </row>
    <row r="161" spans="1:14" ht="17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4" ht="17.25" x14ac:dyDescent="0.3">
      <c r="A162" s="121" t="s">
        <v>81</v>
      </c>
      <c r="B162" s="121"/>
      <c r="C162" s="121"/>
      <c r="D162" s="121"/>
      <c r="E162" s="121"/>
      <c r="F162" s="121"/>
      <c r="G162" s="121"/>
      <c r="H162" s="121"/>
      <c r="I162" s="121"/>
      <c r="J162" s="121"/>
      <c r="K162" s="2"/>
      <c r="L162" s="2"/>
    </row>
    <row r="163" spans="1:14" ht="17.25" x14ac:dyDescent="0.3">
      <c r="A163" s="121" t="s">
        <v>82</v>
      </c>
      <c r="B163" s="121"/>
      <c r="C163" s="121"/>
      <c r="D163" s="121"/>
      <c r="E163" s="121"/>
      <c r="F163" s="121"/>
      <c r="G163" s="121"/>
      <c r="H163" s="121"/>
      <c r="I163" s="121"/>
      <c r="J163" s="121"/>
      <c r="K163" s="2"/>
      <c r="L163" s="2"/>
    </row>
    <row r="164" spans="1:14" ht="15.75" x14ac:dyDescent="0.25">
      <c r="A164" s="121" t="s">
        <v>83</v>
      </c>
      <c r="B164" s="121"/>
      <c r="C164" s="121"/>
      <c r="D164" s="121"/>
      <c r="E164" s="121"/>
      <c r="F164" s="121"/>
      <c r="G164" s="121"/>
      <c r="H164" s="121"/>
      <c r="I164" s="121"/>
      <c r="J164" s="121"/>
    </row>
    <row r="165" spans="1:14" ht="15.75" x14ac:dyDescent="0.25">
      <c r="A165" s="121" t="s">
        <v>84</v>
      </c>
      <c r="B165" s="121"/>
      <c r="C165" s="121"/>
      <c r="D165" s="121"/>
      <c r="E165" s="121"/>
      <c r="F165" s="121"/>
      <c r="G165" s="121"/>
      <c r="H165" s="121"/>
      <c r="I165" s="121"/>
      <c r="J165" s="121"/>
    </row>
    <row r="167" spans="1:14" x14ac:dyDescent="0.25">
      <c r="A167" s="148" t="s">
        <v>86</v>
      </c>
      <c r="B167" s="149"/>
      <c r="C167" s="149"/>
      <c r="D167" s="149"/>
      <c r="E167" s="149"/>
      <c r="F167" s="149"/>
      <c r="G167" s="149"/>
      <c r="H167" s="149"/>
      <c r="I167" s="149"/>
      <c r="J167" s="149"/>
    </row>
    <row r="168" spans="1:14" ht="15" customHeight="1" x14ac:dyDescent="0.25">
      <c r="A168" s="149"/>
      <c r="B168" s="149"/>
      <c r="C168" s="149"/>
      <c r="D168" s="149"/>
      <c r="E168" s="149"/>
      <c r="F168" s="149"/>
      <c r="G168" s="149"/>
      <c r="H168" s="149"/>
      <c r="I168" s="149"/>
      <c r="J168" s="149"/>
    </row>
    <row r="169" spans="1:14" x14ac:dyDescent="0.25">
      <c r="A169" s="149"/>
      <c r="B169" s="149"/>
      <c r="C169" s="149"/>
      <c r="D169" s="149"/>
      <c r="E169" s="149"/>
      <c r="F169" s="149"/>
      <c r="G169" s="149"/>
      <c r="H169" s="149"/>
      <c r="I169" s="149"/>
      <c r="J169" s="149"/>
    </row>
    <row r="170" spans="1:14" x14ac:dyDescent="0.25">
      <c r="A170" s="149"/>
      <c r="B170" s="149"/>
      <c r="C170" s="149"/>
      <c r="D170" s="149"/>
      <c r="E170" s="149"/>
      <c r="F170" s="149"/>
      <c r="G170" s="149"/>
      <c r="H170" s="149"/>
      <c r="I170" s="149"/>
      <c r="J170" s="149"/>
      <c r="K170" s="150">
        <f ca="1">TODAY()</f>
        <v>45470</v>
      </c>
      <c r="L170" s="150"/>
    </row>
    <row r="171" spans="1:14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4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4" x14ac:dyDescent="0.25">
      <c r="J173" s="127" t="s">
        <v>87</v>
      </c>
      <c r="K173" s="127"/>
      <c r="L173" s="127"/>
      <c r="M173" s="127"/>
      <c r="N173" s="127"/>
    </row>
  </sheetData>
  <mergeCells count="242">
    <mergeCell ref="B68:F68"/>
    <mergeCell ref="B69:F69"/>
    <mergeCell ref="F100:H100"/>
    <mergeCell ref="F101:H101"/>
    <mergeCell ref="A82:F82"/>
    <mergeCell ref="A86:F86"/>
    <mergeCell ref="A84:F84"/>
    <mergeCell ref="A85:L85"/>
    <mergeCell ref="A70:F70"/>
    <mergeCell ref="A72:L72"/>
    <mergeCell ref="A73:F73"/>
    <mergeCell ref="A74:L74"/>
    <mergeCell ref="A75:F75"/>
    <mergeCell ref="A76:L76"/>
    <mergeCell ref="G87:H88"/>
    <mergeCell ref="A90:C90"/>
    <mergeCell ref="G90:H90"/>
    <mergeCell ref="I90:J90"/>
    <mergeCell ref="K90:L90"/>
    <mergeCell ref="A167:J170"/>
    <mergeCell ref="K170:L170"/>
    <mergeCell ref="A159:J160"/>
    <mergeCell ref="A152:C152"/>
    <mergeCell ref="D152:H152"/>
    <mergeCell ref="G137:K137"/>
    <mergeCell ref="D154:H154"/>
    <mergeCell ref="B146:C146"/>
    <mergeCell ref="D146:E146"/>
    <mergeCell ref="B147:C147"/>
    <mergeCell ref="D147:E147"/>
    <mergeCell ref="A150:C150"/>
    <mergeCell ref="A148:L148"/>
    <mergeCell ref="D150:H150"/>
    <mergeCell ref="A151:C151"/>
    <mergeCell ref="A154:C154"/>
    <mergeCell ref="D151:H151"/>
    <mergeCell ref="B145:C145"/>
    <mergeCell ref="D142:E142"/>
    <mergeCell ref="D143:E143"/>
    <mergeCell ref="A87:C88"/>
    <mergeCell ref="D87:D88"/>
    <mergeCell ref="E87:E88"/>
    <mergeCell ref="F87:F88"/>
    <mergeCell ref="I87:J88"/>
    <mergeCell ref="G89:H89"/>
    <mergeCell ref="K89:L89"/>
    <mergeCell ref="A89:C89"/>
    <mergeCell ref="K87:L88"/>
    <mergeCell ref="J173:N173"/>
    <mergeCell ref="A100:C100"/>
    <mergeCell ref="A105:L105"/>
    <mergeCell ref="A162:J162"/>
    <mergeCell ref="A163:J163"/>
    <mergeCell ref="A164:J164"/>
    <mergeCell ref="A102:C102"/>
    <mergeCell ref="A101:C101"/>
    <mergeCell ref="A103:C103"/>
    <mergeCell ref="D100:E100"/>
    <mergeCell ref="D101:E101"/>
    <mergeCell ref="D102:E102"/>
    <mergeCell ref="D103:E103"/>
    <mergeCell ref="M138:N138"/>
    <mergeCell ref="F103:H103"/>
    <mergeCell ref="I103:J103"/>
    <mergeCell ref="G132:K132"/>
    <mergeCell ref="M132:N132"/>
    <mergeCell ref="M133:N133"/>
    <mergeCell ref="M134:N134"/>
    <mergeCell ref="M135:N135"/>
    <mergeCell ref="M136:N136"/>
    <mergeCell ref="I100:J100"/>
    <mergeCell ref="I101:J101"/>
    <mergeCell ref="M137:N137"/>
    <mergeCell ref="A165:J165"/>
    <mergeCell ref="B136:C136"/>
    <mergeCell ref="B137:C137"/>
    <mergeCell ref="A158:B158"/>
    <mergeCell ref="A2:L2"/>
    <mergeCell ref="A81:L81"/>
    <mergeCell ref="A83:L83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E45:G45"/>
    <mergeCell ref="B135:C135"/>
    <mergeCell ref="D133:E133"/>
    <mergeCell ref="I89:J89"/>
    <mergeCell ref="A18:L18"/>
    <mergeCell ref="C32:D32"/>
    <mergeCell ref="C31:D31"/>
    <mergeCell ref="A62:B62"/>
    <mergeCell ref="E62:G62"/>
    <mergeCell ref="H62:L62"/>
    <mergeCell ref="E29:F29"/>
    <mergeCell ref="E30:F30"/>
    <mergeCell ref="E31:F31"/>
    <mergeCell ref="E32:F32"/>
    <mergeCell ref="A41:L41"/>
    <mergeCell ref="A49:B49"/>
    <mergeCell ref="E49:G49"/>
    <mergeCell ref="A25:L25"/>
    <mergeCell ref="C29:D29"/>
    <mergeCell ref="C30:D30"/>
    <mergeCell ref="A44:B44"/>
    <mergeCell ref="E44:G44"/>
    <mergeCell ref="H44:L44"/>
    <mergeCell ref="A45:B45"/>
    <mergeCell ref="A46:B46"/>
    <mergeCell ref="E46:G46"/>
    <mergeCell ref="H46:L46"/>
    <mergeCell ref="H49:L49"/>
    <mergeCell ref="A79:F79"/>
    <mergeCell ref="A80:L80"/>
    <mergeCell ref="A77:F77"/>
    <mergeCell ref="A78:L78"/>
    <mergeCell ref="H45:L45"/>
    <mergeCell ref="A15:L15"/>
    <mergeCell ref="A16:L16"/>
    <mergeCell ref="A9:L9"/>
    <mergeCell ref="A10:L10"/>
    <mergeCell ref="A11:L11"/>
    <mergeCell ref="A12:L12"/>
    <mergeCell ref="A13:L13"/>
    <mergeCell ref="A14:L14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I94:J94"/>
    <mergeCell ref="G91:H91"/>
    <mergeCell ref="G92:H92"/>
    <mergeCell ref="G93:H93"/>
    <mergeCell ref="G94:H94"/>
    <mergeCell ref="G95:H95"/>
    <mergeCell ref="A91:C91"/>
    <mergeCell ref="G133:K133"/>
    <mergeCell ref="G134:K134"/>
    <mergeCell ref="K93:L93"/>
    <mergeCell ref="I91:J91"/>
    <mergeCell ref="I92:J92"/>
    <mergeCell ref="I102:J102"/>
    <mergeCell ref="I93:J93"/>
    <mergeCell ref="A99:C99"/>
    <mergeCell ref="D132:E132"/>
    <mergeCell ref="I99:J99"/>
    <mergeCell ref="F99:H99"/>
    <mergeCell ref="A92:C92"/>
    <mergeCell ref="A93:C93"/>
    <mergeCell ref="A94:C94"/>
    <mergeCell ref="D136:E136"/>
    <mergeCell ref="I96:J96"/>
    <mergeCell ref="A59:B59"/>
    <mergeCell ref="E59:G59"/>
    <mergeCell ref="H59:L59"/>
    <mergeCell ref="A60:B60"/>
    <mergeCell ref="E60:G60"/>
    <mergeCell ref="H60:L60"/>
    <mergeCell ref="A61:B61"/>
    <mergeCell ref="E61:G61"/>
    <mergeCell ref="H61:L61"/>
    <mergeCell ref="A66:A67"/>
    <mergeCell ref="G66:G67"/>
    <mergeCell ref="H66:J66"/>
    <mergeCell ref="B66:F67"/>
    <mergeCell ref="A63:L63"/>
    <mergeCell ref="K94:L94"/>
    <mergeCell ref="K95:L95"/>
    <mergeCell ref="K96:L96"/>
    <mergeCell ref="K91:L91"/>
    <mergeCell ref="K92:L92"/>
    <mergeCell ref="A153:C153"/>
    <mergeCell ref="D153:H153"/>
    <mergeCell ref="A95:C95"/>
    <mergeCell ref="A96:C96"/>
    <mergeCell ref="B142:C142"/>
    <mergeCell ref="B143:C143"/>
    <mergeCell ref="B144:C144"/>
    <mergeCell ref="B132:C132"/>
    <mergeCell ref="B133:C133"/>
    <mergeCell ref="B134:C134"/>
    <mergeCell ref="D144:E144"/>
    <mergeCell ref="D145:E145"/>
    <mergeCell ref="D137:E137"/>
    <mergeCell ref="A98:L98"/>
    <mergeCell ref="D134:E134"/>
    <mergeCell ref="A106:L106"/>
    <mergeCell ref="F102:H102"/>
    <mergeCell ref="D99:E99"/>
    <mergeCell ref="G96:H96"/>
    <mergeCell ref="I95:J95"/>
    <mergeCell ref="G135:K135"/>
    <mergeCell ref="G136:K136"/>
    <mergeCell ref="D135:E135"/>
    <mergeCell ref="A47:B47"/>
    <mergeCell ref="E47:G47"/>
    <mergeCell ref="H47:L47"/>
    <mergeCell ref="A48:B48"/>
    <mergeCell ref="E48:G48"/>
    <mergeCell ref="H48:L48"/>
    <mergeCell ref="A56:B56"/>
    <mergeCell ref="E56:G56"/>
    <mergeCell ref="H56:L56"/>
    <mergeCell ref="A57:B57"/>
    <mergeCell ref="E57:G57"/>
    <mergeCell ref="H57:L57"/>
    <mergeCell ref="A58:B58"/>
    <mergeCell ref="E58:G58"/>
    <mergeCell ref="H58:L58"/>
    <mergeCell ref="A50:B50"/>
    <mergeCell ref="E50:G50"/>
    <mergeCell ref="H50:L50"/>
    <mergeCell ref="A51:B51"/>
    <mergeCell ref="E51:G51"/>
    <mergeCell ref="H51:L51"/>
    <mergeCell ref="A52:B52"/>
    <mergeCell ref="E52:G52"/>
    <mergeCell ref="H52:L52"/>
    <mergeCell ref="A53:B53"/>
    <mergeCell ref="E53:G53"/>
    <mergeCell ref="H53:L53"/>
    <mergeCell ref="A54:B54"/>
    <mergeCell ref="E54:G54"/>
    <mergeCell ref="H54:L54"/>
    <mergeCell ref="A55:B55"/>
    <mergeCell ref="E55:G55"/>
    <mergeCell ref="H55:L55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65" fitToHeight="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2024-06-27T08:07:50Z</dcterms:modified>
</cp:coreProperties>
</file>