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15621E8-754C-469C-80CD-F4C559C63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85" i="1" l="1"/>
  <c r="G85" i="1"/>
  <c r="K83" i="1"/>
  <c r="G83" i="1"/>
  <c r="K82" i="1"/>
  <c r="G82" i="1"/>
  <c r="K84" i="1"/>
  <c r="G84" i="1"/>
  <c r="E49" i="1"/>
  <c r="E53" i="1"/>
  <c r="E52" i="1"/>
  <c r="E51" i="1"/>
  <c r="E50" i="1"/>
  <c r="E48" i="1"/>
  <c r="E47" i="1" s="1"/>
  <c r="E54" i="1" s="1"/>
  <c r="I62" i="1"/>
  <c r="J62" i="1"/>
  <c r="H62" i="1"/>
  <c r="G62" i="1"/>
  <c r="C113" i="1" l="1"/>
  <c r="D113" i="1"/>
  <c r="E113" i="1"/>
  <c r="F113" i="1"/>
  <c r="G113" i="1"/>
  <c r="H113" i="1"/>
  <c r="I113" i="1"/>
  <c r="J113" i="1"/>
  <c r="K113" i="1"/>
  <c r="L113" i="1"/>
  <c r="M113" i="1"/>
  <c r="B113" i="1"/>
  <c r="C117" i="1"/>
  <c r="D117" i="1"/>
  <c r="E117" i="1"/>
  <c r="F117" i="1"/>
  <c r="G117" i="1"/>
  <c r="H117" i="1"/>
  <c r="I117" i="1"/>
  <c r="J117" i="1"/>
  <c r="K117" i="1"/>
  <c r="L117" i="1"/>
  <c r="M117" i="1"/>
  <c r="C116" i="1"/>
  <c r="D116" i="1"/>
  <c r="E116" i="1"/>
  <c r="F116" i="1"/>
  <c r="G116" i="1"/>
  <c r="H116" i="1"/>
  <c r="I116" i="1"/>
  <c r="J116" i="1"/>
  <c r="K116" i="1"/>
  <c r="L116" i="1"/>
  <c r="M116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D110" i="1"/>
  <c r="E110" i="1"/>
  <c r="F110" i="1"/>
  <c r="G110" i="1"/>
  <c r="H110" i="1"/>
  <c r="I110" i="1"/>
  <c r="J110" i="1"/>
  <c r="K110" i="1"/>
  <c r="L110" i="1"/>
  <c r="M110" i="1"/>
  <c r="B116" i="1"/>
  <c r="B109" i="1"/>
  <c r="B117" i="1"/>
  <c r="B110" i="1"/>
  <c r="B111" i="1"/>
  <c r="B112" i="1"/>
  <c r="A118" i="1"/>
  <c r="A117" i="1"/>
  <c r="A116" i="1"/>
  <c r="A113" i="1"/>
  <c r="A110" i="1"/>
  <c r="E92" i="1"/>
  <c r="E31" i="1"/>
  <c r="E30" i="1"/>
  <c r="D40" i="1"/>
  <c r="E46" i="1"/>
  <c r="E45" i="1"/>
  <c r="E44" i="1"/>
  <c r="C32" i="1"/>
  <c r="B32" i="1"/>
  <c r="K86" i="1"/>
  <c r="G86" i="1"/>
  <c r="K166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A112" i="1"/>
  <c r="A111" i="1"/>
  <c r="N116" i="1" l="1"/>
  <c r="N117" i="1"/>
  <c r="E32" i="1"/>
  <c r="I98" i="1" s="1"/>
  <c r="D120" i="1" s="1"/>
  <c r="N112" i="1"/>
  <c r="N111" i="1"/>
  <c r="N110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C119" i="1"/>
  <c r="D119" i="1"/>
  <c r="E119" i="1"/>
  <c r="F119" i="1"/>
  <c r="G119" i="1"/>
  <c r="H119" i="1"/>
  <c r="I119" i="1"/>
  <c r="J119" i="1"/>
  <c r="K119" i="1"/>
  <c r="L119" i="1"/>
  <c r="M119" i="1"/>
  <c r="B119" i="1"/>
  <c r="B115" i="1"/>
  <c r="B114" i="1"/>
  <c r="M120" i="1" l="1"/>
  <c r="L120" i="1"/>
  <c r="E120" i="1"/>
  <c r="I120" i="1"/>
  <c r="F120" i="1"/>
  <c r="C118" i="1"/>
  <c r="K118" i="1"/>
  <c r="D118" i="1"/>
  <c r="L118" i="1"/>
  <c r="J118" i="1"/>
  <c r="E118" i="1"/>
  <c r="M118" i="1"/>
  <c r="F118" i="1"/>
  <c r="G118" i="1"/>
  <c r="H118" i="1"/>
  <c r="I118" i="1"/>
  <c r="B118" i="1"/>
  <c r="C120" i="1"/>
  <c r="K120" i="1"/>
  <c r="J120" i="1"/>
  <c r="B120" i="1"/>
  <c r="H120" i="1"/>
  <c r="G120" i="1"/>
  <c r="I99" i="1"/>
  <c r="N123" i="1"/>
  <c r="A119" i="1"/>
  <c r="A120" i="1"/>
  <c r="A114" i="1"/>
  <c r="A115" i="1"/>
  <c r="A109" i="1"/>
  <c r="N119" i="1" l="1"/>
  <c r="N109" i="1"/>
  <c r="N113" i="1"/>
  <c r="N115" i="1"/>
  <c r="N118" i="1"/>
  <c r="N114" i="1"/>
  <c r="N120" i="1"/>
  <c r="G87" i="1" l="1"/>
  <c r="K87" i="1"/>
  <c r="K88" i="1" l="1"/>
  <c r="G88" i="1"/>
  <c r="G89" i="1" l="1"/>
  <c r="K89" i="1"/>
  <c r="K90" i="1" l="1"/>
  <c r="G90" i="1"/>
  <c r="G91" i="1" l="1"/>
  <c r="G92" i="1" s="1"/>
  <c r="K91" i="1"/>
  <c r="K92" i="1" l="1"/>
  <c r="B108" i="1" s="1"/>
  <c r="B107" i="1" s="1"/>
  <c r="C106" i="1"/>
  <c r="E106" i="1"/>
  <c r="G106" i="1"/>
  <c r="I106" i="1"/>
  <c r="K106" i="1"/>
  <c r="M106" i="1"/>
  <c r="D106" i="1"/>
  <c r="F106" i="1"/>
  <c r="H106" i="1"/>
  <c r="J106" i="1"/>
  <c r="L106" i="1"/>
  <c r="B106" i="1"/>
  <c r="B122" i="1" s="1"/>
  <c r="J108" i="1" l="1"/>
  <c r="J107" i="1" s="1"/>
  <c r="D108" i="1"/>
  <c r="D107" i="1" s="1"/>
  <c r="C108" i="1"/>
  <c r="C107" i="1" s="1"/>
  <c r="H108" i="1"/>
  <c r="H107" i="1" s="1"/>
  <c r="F108" i="1"/>
  <c r="F107" i="1" s="1"/>
  <c r="G108" i="1"/>
  <c r="G107" i="1" s="1"/>
  <c r="E108" i="1"/>
  <c r="E107" i="1" s="1"/>
  <c r="I108" i="1"/>
  <c r="I107" i="1" s="1"/>
  <c r="K108" i="1"/>
  <c r="K107" i="1" s="1"/>
  <c r="M108" i="1"/>
  <c r="M107" i="1" s="1"/>
  <c r="L108" i="1"/>
  <c r="L107" i="1" s="1"/>
  <c r="J122" i="1"/>
  <c r="J121" i="1" s="1"/>
  <c r="H122" i="1"/>
  <c r="H121" i="1" s="1"/>
  <c r="I122" i="1"/>
  <c r="I121" i="1" s="1"/>
  <c r="L122" i="1"/>
  <c r="L121" i="1" s="1"/>
  <c r="F122" i="1"/>
  <c r="F121" i="1" s="1"/>
  <c r="M122" i="1"/>
  <c r="M121" i="1" s="1"/>
  <c r="G122" i="1"/>
  <c r="G121" i="1" s="1"/>
  <c r="E122" i="1"/>
  <c r="E121" i="1" s="1"/>
  <c r="C122" i="1"/>
  <c r="C121" i="1" s="1"/>
  <c r="D122" i="1"/>
  <c r="D121" i="1" s="1"/>
  <c r="K122" i="1"/>
  <c r="K121" i="1" s="1"/>
  <c r="B121" i="1"/>
  <c r="N106" i="1"/>
  <c r="D129" i="1" s="1"/>
  <c r="J124" i="1" l="1"/>
  <c r="K124" i="1"/>
  <c r="B129" i="1"/>
  <c r="M130" i="1" s="1"/>
  <c r="F124" i="1"/>
  <c r="C124" i="1"/>
  <c r="D124" i="1"/>
  <c r="N107" i="1"/>
  <c r="H124" i="1"/>
  <c r="L124" i="1"/>
  <c r="M124" i="1"/>
  <c r="I124" i="1"/>
  <c r="E124" i="1"/>
  <c r="G124" i="1"/>
  <c r="N108" i="1"/>
  <c r="D130" i="1" s="1"/>
  <c r="N121" i="1"/>
  <c r="D132" i="1" s="1"/>
  <c r="B132" i="1" s="1"/>
  <c r="N122" i="1"/>
  <c r="B124" i="1"/>
  <c r="D131" i="1" l="1"/>
  <c r="D133" i="1" s="1"/>
  <c r="B130" i="1"/>
  <c r="M131" i="1" s="1"/>
  <c r="N124" i="1"/>
  <c r="B131" i="1" l="1"/>
  <c r="B133" i="1"/>
  <c r="M132" i="1" s="1"/>
  <c r="M134" i="1" s="1"/>
  <c r="D139" i="1" l="1"/>
  <c r="A125" i="1"/>
  <c r="B125" i="1" s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B140" i="1"/>
  <c r="M129" i="1"/>
  <c r="B142" i="1" l="1"/>
  <c r="D140" i="1"/>
  <c r="D142" i="1" s="1"/>
</calcChain>
</file>

<file path=xl/sharedStrings.xml><?xml version="1.0" encoding="utf-8"?>
<sst xmlns="http://schemas.openxmlformats.org/spreadsheetml/2006/main" count="207" uniqueCount="183">
  <si>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</si>
  <si>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</si>
  <si>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</si>
  <si>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</si>
  <si>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</si>
  <si>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</si>
  <si>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</si>
  <si>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</si>
  <si>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</si>
  <si>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</si>
  <si>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</si>
  <si>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</si>
  <si>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</si>
  <si>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</si>
  <si>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</si>
  <si>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</si>
  <si>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</si>
  <si>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</si>
  <si>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</si>
  <si>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</si>
  <si>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</si>
  <si>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</si>
  <si>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</si>
  <si>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</si>
  <si>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</si>
  <si>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</si>
  <si>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</si>
  <si>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</si>
  <si>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</si>
  <si>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</si>
  <si>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</si>
  <si>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</si>
  <si>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</si>
  <si>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</si>
  <si>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</si>
  <si>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</si>
  <si>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</si>
  <si>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</si>
  <si>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</si>
  <si>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</si>
  <si>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</si>
  <si>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</si>
  <si>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</si>
  <si>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</si>
  <si>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</si>
  <si>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</si>
  <si>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</si>
  <si>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</si>
  <si>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</si>
  <si>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</si>
  <si>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</si>
  <si>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</si>
  <si>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</si>
  <si>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</si>
  <si>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</si>
  <si>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</si>
  <si>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</si>
  <si>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</si>
  <si>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</si>
  <si>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</si>
  <si>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</si>
  <si>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</si>
  <si>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</si>
  <si>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</si>
  <si>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</si>
  <si>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</si>
  <si>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</si>
  <si>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</si>
  <si>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</si>
  <si>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</si>
  <si>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</si>
  <si>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</si>
  <si>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</si>
  <si>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</si>
  <si>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</si>
  <si>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</si>
  <si>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</si>
  <si>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</si>
  <si>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</si>
  <si>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</si>
  <si>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</si>
  <si>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</si>
  <si>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</si>
  <si>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</si>
  <si>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</si>
  <si>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</si>
  <si>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</si>
  <si>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</si>
  <si>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</si>
  <si>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</si>
  <si>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r>
      <t xml:space="preserve">Источники финансирования: </t>
    </r>
    <r>
      <rPr>
        <i/>
        <sz val="13"/>
        <color theme="1"/>
        <rFont val="Times New Roman"/>
        <family val="1"/>
        <charset val="204"/>
      </rPr>
      <t>(если требуется более 350 000 руб. инвестиций</t>
    </r>
    <r>
      <rPr>
        <sz val="13"/>
        <color theme="1"/>
        <rFont val="Times New Roman"/>
        <family val="1"/>
        <charset val="204"/>
      </rPr>
      <t xml:space="preserve">) </t>
    </r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</si>
  <si>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</si>
  <si>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</si>
  <si>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</si>
  <si>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</si>
  <si>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</si>
  <si>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</si>
  <si>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</si>
  <si>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</si>
  <si>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</si>
  <si>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</si>
  <si>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</si>
  <si>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</si>
  <si>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</si>
  <si>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</si>
  <si>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</si>
  <si>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</si>
  <si>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</si>
  <si>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</si>
  <si>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</si>
  <si>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</si>
  <si>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</si>
  <si>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</si>
  <si>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</si>
  <si>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</si>
  <si>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</si>
  <si>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</si>
  <si>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</si>
  <si>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</si>
  <si>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</si>
  <si>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</si>
  <si>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</si>
  <si>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</si>
  <si>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</si>
  <si>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</si>
  <si>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</si>
  <si>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</si>
  <si>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</si>
  <si>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</si>
  <si>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</si>
  <si>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</si>
  <si>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</si>
  <si>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</si>
  <si>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</si>
  <si>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</si>
  <si>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</si>
  <si>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</si>
  <si>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</si>
  <si>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</si>
  <si>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Не требуется</t>
  </si>
  <si>
    <t>Авито, ВК, сарафанное радио</t>
  </si>
  <si>
    <t>Планируется развитие направления.</t>
  </si>
  <si>
    <t xml:space="preserve">**Планирование и координация:** 
Умение составлять графики работы, планировать этапы выполнения проектов и координировать работу.
**Контроль качества:** 
Способность проверять и обеспечивать соответствие выполненных работ установленным стандартам и требованиям.
**Бюджетирование:** 
Навыки составления и управления бюджетами для проектов и общего бизнеса.
**Продвижение услуг:** 
Умение разрабатывать и реализовывать маркетинговые стратегии, использовать социальные сети и другие каналы для продвижения.
**Современные технологии и материалы:** 
Знание новых технологий, инструментов и материалов в строительстве.
**Экологические стандарты:** 
Понимание принципов экологического строительства и устойчивого развития.
**Управление запасами:** 
Способность эффективно управлять запасами материалов и инструментов.
**Работа с поставщиками:** 
Навыки поиска и выбора надежных поставщиков, умение вести переговоры о ценах и условиях поставок.
**Организованность:** 
Способность эффективно организовывать рабочее время и пространство.
**Коммуникабельность:** 
Умение выстраивать и поддерживать деловые отношения.
**Стрессоустойчивость:** 
Способность работать в условиях стресса и оперативно решать возникающие проблемы.
 </t>
  </si>
  <si>
    <t>Ленточная пила</t>
  </si>
  <si>
    <t>Озон</t>
  </si>
  <si>
    <t>Savinsname</t>
  </si>
  <si>
    <t>Фрезерный станок ЧПУ</t>
  </si>
  <si>
    <t>Станок распиловочный</t>
  </si>
  <si>
    <t>Все инструменты</t>
  </si>
  <si>
    <t>Фрезерный станок</t>
  </si>
  <si>
    <t>Стружкоотсос</t>
  </si>
  <si>
    <t>Сверлильный станок</t>
  </si>
  <si>
    <t>Многорезцовый режущий инструмент, применяемый в ленточнопильных станках и в ручных ленточнопильных машинах</t>
  </si>
  <si>
    <t>Предназначен для обработки с помощью фрезы плоских и фасонных поверхностей, зубчатых колёс и т. п., деревянных и других заготовок</t>
  </si>
  <si>
    <t>Производители-продавцы WB</t>
  </si>
  <si>
    <t>Цели и задачи проекта:   
#### Цели:
1. Cоздание конкурентоспособного бизнеса по производству мебели, изделий из дерева, посуды и икон.
2. Увеличение рыночной доли в сегменте деревянных изделий.
3. Достижение стабильного роста доходов и прибыли.
4. Укрепление бренда и репутации как надежного производителя качественной деревянной продукции.
5. Развитие и внедрение инновационных технологий в производственном процессе для повышения эффективности и качества продукции.
#### Задачи:
1. Разработка и запуск линии по производству мебели, деревянных изделий, посуды и икон.
2. Создание и поддержка эффективной маркетинговой стратегии для привлечения и удержания клиентов.
3. Обеспечение высоких стандартов качества продукции на всех этапах производства.
4. Налаживание долгосрочных партнерских отношений с поставщиками материалов и дистрибьюторами.
5. Развитие интернет-присутствия и онлайн-продаж для расширения географии продаж.</t>
  </si>
  <si>
    <t>Название проекта: Столярная мастерская</t>
  </si>
  <si>
    <t>Направление деятельности:  Производство мебели, изделий из дерева</t>
  </si>
  <si>
    <t>Гараж, мелкий инструмент, лобзик, ушм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</si>
  <si>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 
1. **Частные лица:**
   - Люди среднего и высокого дохода, заинтересованные в покупке качественной мебели и посуды.
   - Семьи, ищущие уникальные и экологически чистые товары для дома.
   - Коллекционеры и верующие, заинтересованные в приобретении икон.
2. **Бизнесы:**
   - Рестораны и кафе, ищущие уникальную деревянную посуду и мебель.
   - Отели и гостиницы, заинтересованные в стильных и долговечных мебельных решениях.
   - Церкви и религиозные организации, нуждающиеся в иконах и других религиозных атрибутах.
3. **Дизайнеры и архитекторы:**
   - Профессионалы, которые ищут уникальные изделия для своих проектов и клиентов.</t>
  </si>
  <si>
    <t>1. **Высокое качество продукции:** Использование лучших материалов и современного оборудования для обеспечения высокого стандарта качества.
2. **Экологичность:** Продукция из натуральных и экологически чистых материалов.
3. **Уникальный дизайн:** Возможность индивидуального заказа и разработки уникальных дизайнов по пожеланиям клиента.
4. **Широкий ассортимент:** Производство не только мебели, но и посуды, икон и других деревянных изделий.
5. **Клиентоориентированность:** Индивидуальный подход к каждому клиенту, гибкость в выполнении заказов и отличное обслуживание.
6. **Традиции и инновации:** Комбинация традиционных ремесленных техник и современных технологий в производственном процессе.</t>
  </si>
  <si>
    <t>шт.</t>
  </si>
  <si>
    <t>Стул раскладной</t>
  </si>
  <si>
    <t>Стол уличный</t>
  </si>
  <si>
    <t>Комплект мебели</t>
  </si>
  <si>
    <t>Посуда</t>
  </si>
  <si>
    <t>Иконы</t>
  </si>
  <si>
    <t>**Экономические колебания:** Падение спроса на продукцию в период экономического спада.</t>
  </si>
  <si>
    <t>**Конкуренция:** Высокий уровень конкуренции на рынке деревянных изделий.</t>
  </si>
  <si>
    <t>**Проблемы с поставками:** Перебои в поставках материалов, что может задержать производство.</t>
  </si>
  <si>
    <t>**Изменение предпочтений потребителей:** Изменения в модных тенденциях и потребительских предпочтениях.</t>
  </si>
  <si>
    <t>**Диверсификация ассортимента:** Расширение ассортимента продукции для уменьшения зависимости от одного сегмента рынка.</t>
  </si>
  <si>
    <t>**Маркетинговые исследования:** Регулярные исследования рынка и адаптация стратегии в соответствии с изменяющимися потребностями и предпочтениями клиентов.</t>
  </si>
  <si>
    <t>**Управление запасами:** Создание стратегического запаса материалов для обеспечения бесперебойного производства.</t>
  </si>
  <si>
    <t>**Гибкость и адаптивность:** Быстрая адаптация к изменениям на рынке и внедрение новых технологий для повышения конкурентоспособности.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</si>
  <si>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</si>
  <si>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</si>
  <si>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</si>
  <si>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</si>
  <si>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</si>
  <si>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</si>
  <si>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 УСН), ОКВЭД:</t>
    </r>
  </si>
  <si>
    <t>________________________________________________________________________________________________________ (гараж)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</si>
</sst>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/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5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 indent="1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14" fontId="0" fillId="0" borderId="0" xfId="0" applyNumberForma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9"/>
  <sheetViews>
    <sheetView tabSelected="1" view="pageLayout" topLeftCell="A31" zoomScaleNormal="91" workbookViewId="0">
      <selection activeCell="J37" sqref="J37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91" t="s">
        <v>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8.75" x14ac:dyDescent="0.25">
      <c r="A3" s="1"/>
    </row>
    <row r="4" spans="1:12" ht="18.75" x14ac:dyDescent="0.25">
      <c r="A4" s="91" t="s">
        <v>31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119" t="s">
        <v>175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19" t="s">
        <v>176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119" t="s">
        <v>177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97" t="s">
        <v>178</v>
      </c>
      <c r="B8" s="97"/>
      <c r="C8" s="97"/>
      <c r="D8" s="97"/>
      <c r="E8" s="53"/>
      <c r="F8" s="53"/>
      <c r="G8" s="53"/>
      <c r="H8" s="53"/>
      <c r="I8" s="53"/>
      <c r="J8" s="53"/>
      <c r="K8" s="53"/>
      <c r="L8" s="53"/>
    </row>
    <row r="9" spans="1:12" x14ac:dyDescent="0.25">
      <c r="A9" s="97" t="s">
        <v>91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ht="34.5" customHeight="1" x14ac:dyDescent="0.25">
      <c r="A10" s="97" t="s">
        <v>179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25">
      <c r="A11" s="97" t="s">
        <v>92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25">
      <c r="A12" s="97" t="s">
        <v>180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25">
      <c r="A13" s="97" t="s">
        <v>93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362.25" customHeight="1" x14ac:dyDescent="0.25">
      <c r="A14" s="98" t="s">
        <v>142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25">
      <c r="A15" s="116" t="s">
        <v>94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25">
      <c r="A16" s="116" t="s">
        <v>139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4" ht="18.75" x14ac:dyDescent="0.25">
      <c r="A17" s="91" t="s">
        <v>32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4" ht="16.5" x14ac:dyDescent="0.25">
      <c r="A18" s="116" t="s">
        <v>156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4"/>
      <c r="N18" s="4"/>
    </row>
    <row r="19" spans="1:14" ht="252" customHeight="1" x14ac:dyDescent="0.25">
      <c r="A19" s="108" t="s">
        <v>155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4"/>
      <c r="N19" s="4"/>
    </row>
    <row r="20" spans="1:14" ht="16.5" x14ac:dyDescent="0.25">
      <c r="A20" s="116" t="s">
        <v>157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"/>
      <c r="N20" s="4"/>
    </row>
    <row r="21" spans="1:14" x14ac:dyDescent="0.25">
      <c r="A21" s="103" t="s">
        <v>95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4" x14ac:dyDescent="0.25">
      <c r="A22" s="103" t="s">
        <v>181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4" ht="17.25" customHeight="1" x14ac:dyDescent="0.25">
      <c r="A23" s="109" t="s">
        <v>96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8"/>
      <c r="N23" s="18"/>
    </row>
    <row r="24" spans="1:14" ht="17.25" customHeight="1" x14ac:dyDescent="0.25">
      <c r="A24" s="109" t="s">
        <v>182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8"/>
      <c r="N24" s="18"/>
    </row>
    <row r="25" spans="1:14" ht="17.25" customHeight="1" x14ac:dyDescent="0.25">
      <c r="A25" s="110" t="s">
        <v>97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8"/>
      <c r="N25" s="18"/>
    </row>
    <row r="26" spans="1:14" ht="17.25" customHeight="1" x14ac:dyDescent="0.25">
      <c r="A26" s="110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8"/>
      <c r="N26" s="18"/>
    </row>
    <row r="27" spans="1:14" x14ac:dyDescent="0.25">
      <c r="A27" s="103" t="s">
        <v>64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</row>
    <row r="28" spans="1:14" ht="18.75" x14ac:dyDescent="0.25">
      <c r="A28" s="91" t="s">
        <v>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4" ht="16.5" x14ac:dyDescent="0.25">
      <c r="A29" s="47" t="s">
        <v>99</v>
      </c>
      <c r="B29" s="47" t="s">
        <v>100</v>
      </c>
      <c r="C29" s="111" t="s">
        <v>98</v>
      </c>
      <c r="D29" s="112"/>
      <c r="E29" s="111" t="s">
        <v>106</v>
      </c>
      <c r="F29" s="112"/>
      <c r="G29" s="4"/>
      <c r="H29" s="4"/>
      <c r="I29" s="4"/>
      <c r="J29" s="4"/>
      <c r="K29" s="4"/>
      <c r="L29" s="4"/>
    </row>
    <row r="30" spans="1:14" ht="16.5" x14ac:dyDescent="0.25">
      <c r="A30" s="47"/>
      <c r="B30" s="47">
        <v>0</v>
      </c>
      <c r="C30" s="111">
        <v>0</v>
      </c>
      <c r="D30" s="112"/>
      <c r="E30" s="111">
        <f>B30*C30</f>
        <v>0</v>
      </c>
      <c r="F30" s="112"/>
      <c r="G30" s="4"/>
      <c r="H30" s="4"/>
      <c r="I30" s="4"/>
      <c r="J30" s="4"/>
      <c r="K30" s="4"/>
      <c r="L30" s="4"/>
    </row>
    <row r="31" spans="1:14" ht="16.5" x14ac:dyDescent="0.25">
      <c r="A31" s="47"/>
      <c r="B31" s="48"/>
      <c r="C31" s="111"/>
      <c r="D31" s="112"/>
      <c r="E31" s="111">
        <f t="shared" ref="E31:E32" si="0">B31*C31</f>
        <v>0</v>
      </c>
      <c r="F31" s="112"/>
      <c r="G31" s="4"/>
      <c r="H31" s="4"/>
      <c r="I31" s="4"/>
      <c r="J31" s="4"/>
      <c r="K31" s="4"/>
      <c r="L31" s="4"/>
    </row>
    <row r="32" spans="1:14" ht="16.5" x14ac:dyDescent="0.25">
      <c r="A32" s="47" t="s">
        <v>6</v>
      </c>
      <c r="B32" s="47">
        <f>SUM(B30:B31)</f>
        <v>0</v>
      </c>
      <c r="C32" s="111">
        <f>SUM(C30:C31)</f>
        <v>0</v>
      </c>
      <c r="D32" s="112"/>
      <c r="E32" s="111">
        <f t="shared" si="0"/>
        <v>0</v>
      </c>
      <c r="F32" s="112"/>
      <c r="G32" s="4"/>
      <c r="H32" s="4"/>
      <c r="I32" s="4"/>
      <c r="J32" s="4"/>
      <c r="K32" s="4"/>
      <c r="L32" s="4"/>
    </row>
    <row r="33" spans="1:12" ht="16.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6.5" x14ac:dyDescent="0.25">
      <c r="A34" s="99" t="s">
        <v>65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1:12" x14ac:dyDescent="0.25">
      <c r="A35" t="s">
        <v>101</v>
      </c>
    </row>
    <row r="36" spans="1:12" ht="16.5" customHeight="1" x14ac:dyDescent="0.25">
      <c r="A36" s="101" t="s">
        <v>141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12" x14ac:dyDescent="0.25">
      <c r="A37" t="s">
        <v>102</v>
      </c>
    </row>
    <row r="38" spans="1:12" x14ac:dyDescent="0.25">
      <c r="A38" s="102" t="s">
        <v>138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1:12" x14ac:dyDescent="0.25">
      <c r="A39" s="102" t="s">
        <v>103</v>
      </c>
      <c r="B39" s="102"/>
      <c r="C39" s="102"/>
      <c r="D39" s="41">
        <v>1</v>
      </c>
    </row>
    <row r="40" spans="1:12" ht="15.75" x14ac:dyDescent="0.25">
      <c r="A40" t="s">
        <v>104</v>
      </c>
      <c r="D40" s="42">
        <f>$M133</f>
        <v>8</v>
      </c>
    </row>
    <row r="41" spans="1:12" ht="16.5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25">
      <c r="A42" s="103" t="s">
        <v>105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 ht="33.75" customHeight="1" x14ac:dyDescent="0.25">
      <c r="A43" s="104" t="s">
        <v>12</v>
      </c>
      <c r="B43" s="105"/>
      <c r="C43" s="23" t="s">
        <v>1</v>
      </c>
      <c r="D43" s="23" t="s">
        <v>2</v>
      </c>
      <c r="E43" s="106" t="s">
        <v>3</v>
      </c>
      <c r="F43" s="106"/>
      <c r="G43" s="106"/>
      <c r="H43" s="107" t="s">
        <v>4</v>
      </c>
      <c r="I43" s="107"/>
      <c r="J43" s="107"/>
      <c r="K43" s="107"/>
      <c r="L43" s="107"/>
    </row>
    <row r="44" spans="1:12" hidden="1" x14ac:dyDescent="0.25">
      <c r="A44" s="113"/>
      <c r="B44" s="114"/>
      <c r="C44" s="24"/>
      <c r="D44" s="24"/>
      <c r="E44" s="115">
        <f t="shared" ref="E44:E46" si="1">C44*D44</f>
        <v>0</v>
      </c>
      <c r="F44" s="115"/>
      <c r="G44" s="115"/>
      <c r="H44" s="78"/>
      <c r="I44" s="78"/>
      <c r="J44" s="78"/>
      <c r="K44" s="78"/>
      <c r="L44" s="78"/>
    </row>
    <row r="45" spans="1:12" hidden="1" x14ac:dyDescent="0.25">
      <c r="A45" s="113"/>
      <c r="B45" s="114"/>
      <c r="C45" s="24"/>
      <c r="D45" s="24"/>
      <c r="E45" s="115">
        <f t="shared" si="1"/>
        <v>0</v>
      </c>
      <c r="F45" s="115"/>
      <c r="G45" s="115"/>
      <c r="H45" s="78"/>
      <c r="I45" s="78"/>
      <c r="J45" s="78"/>
      <c r="K45" s="78"/>
      <c r="L45" s="78"/>
    </row>
    <row r="46" spans="1:12" hidden="1" x14ac:dyDescent="0.25">
      <c r="A46" s="113"/>
      <c r="B46" s="114"/>
      <c r="C46" s="24"/>
      <c r="D46" s="24"/>
      <c r="E46" s="115">
        <f t="shared" si="1"/>
        <v>0</v>
      </c>
      <c r="F46" s="115"/>
      <c r="G46" s="115"/>
      <c r="H46" s="78"/>
      <c r="I46" s="78"/>
      <c r="J46" s="78"/>
      <c r="K46" s="78"/>
      <c r="L46" s="78"/>
    </row>
    <row r="47" spans="1:12" x14ac:dyDescent="0.25">
      <c r="A47" s="130" t="s">
        <v>5</v>
      </c>
      <c r="B47" s="131"/>
      <c r="C47" s="61"/>
      <c r="D47" s="61"/>
      <c r="E47" s="88">
        <f>SUM(E48:G53)</f>
        <v>355676</v>
      </c>
      <c r="F47" s="88"/>
      <c r="G47" s="88"/>
      <c r="H47" s="88"/>
      <c r="I47" s="88"/>
      <c r="J47" s="88"/>
      <c r="K47" s="88"/>
      <c r="L47" s="88"/>
    </row>
    <row r="48" spans="1:12" ht="18" customHeight="1" x14ac:dyDescent="0.25">
      <c r="A48" s="67" t="s">
        <v>143</v>
      </c>
      <c r="B48" s="68"/>
      <c r="C48" s="62">
        <v>1</v>
      </c>
      <c r="D48" s="62">
        <v>40918</v>
      </c>
      <c r="E48" s="63">
        <f t="shared" ref="E48:E51" si="2">C48*D48</f>
        <v>40918</v>
      </c>
      <c r="F48" s="63"/>
      <c r="G48" s="63"/>
      <c r="H48" s="64" t="s">
        <v>144</v>
      </c>
      <c r="I48" s="64"/>
      <c r="J48" s="64"/>
      <c r="K48" s="64"/>
      <c r="L48" s="64"/>
    </row>
    <row r="49" spans="1:12" ht="17.25" customHeight="1" x14ac:dyDescent="0.25">
      <c r="A49" s="67" t="s">
        <v>146</v>
      </c>
      <c r="B49" s="68"/>
      <c r="C49" s="62">
        <v>1</v>
      </c>
      <c r="D49" s="62">
        <v>169000</v>
      </c>
      <c r="E49" s="63">
        <f>C49*D49</f>
        <v>169000</v>
      </c>
      <c r="F49" s="63"/>
      <c r="G49" s="63"/>
      <c r="H49" s="64" t="s">
        <v>145</v>
      </c>
      <c r="I49" s="64"/>
      <c r="J49" s="64"/>
      <c r="K49" s="64"/>
      <c r="L49" s="64"/>
    </row>
    <row r="50" spans="1:12" ht="18" customHeight="1" x14ac:dyDescent="0.25">
      <c r="A50" s="65" t="s">
        <v>147</v>
      </c>
      <c r="B50" s="66"/>
      <c r="C50" s="62">
        <v>1</v>
      </c>
      <c r="D50" s="62">
        <v>32430</v>
      </c>
      <c r="E50" s="63">
        <f t="shared" si="2"/>
        <v>32430</v>
      </c>
      <c r="F50" s="63"/>
      <c r="G50" s="63"/>
      <c r="H50" s="64" t="s">
        <v>148</v>
      </c>
      <c r="I50" s="64"/>
      <c r="J50" s="64"/>
      <c r="K50" s="64"/>
      <c r="L50" s="64"/>
    </row>
    <row r="51" spans="1:12" ht="18" customHeight="1" x14ac:dyDescent="0.25">
      <c r="A51" s="65" t="s">
        <v>149</v>
      </c>
      <c r="B51" s="66"/>
      <c r="C51" s="62">
        <v>1</v>
      </c>
      <c r="D51" s="62">
        <v>71300</v>
      </c>
      <c r="E51" s="63">
        <f t="shared" si="2"/>
        <v>71300</v>
      </c>
      <c r="F51" s="63"/>
      <c r="G51" s="63"/>
      <c r="H51" s="64" t="s">
        <v>148</v>
      </c>
      <c r="I51" s="64"/>
      <c r="J51" s="64"/>
      <c r="K51" s="64"/>
      <c r="L51" s="64"/>
    </row>
    <row r="52" spans="1:12" ht="18" customHeight="1" x14ac:dyDescent="0.25">
      <c r="A52" s="65" t="s">
        <v>150</v>
      </c>
      <c r="B52" s="66"/>
      <c r="C52" s="62">
        <v>1</v>
      </c>
      <c r="D52" s="62">
        <v>21390</v>
      </c>
      <c r="E52" s="63">
        <f>C52*D52</f>
        <v>21390</v>
      </c>
      <c r="F52" s="63"/>
      <c r="G52" s="63"/>
      <c r="H52" s="64" t="s">
        <v>148</v>
      </c>
      <c r="I52" s="64"/>
      <c r="J52" s="64"/>
      <c r="K52" s="64"/>
      <c r="L52" s="64"/>
    </row>
    <row r="53" spans="1:12" ht="18" customHeight="1" x14ac:dyDescent="0.25">
      <c r="A53" s="67" t="s">
        <v>151</v>
      </c>
      <c r="B53" s="68"/>
      <c r="C53" s="62">
        <v>1</v>
      </c>
      <c r="D53" s="62">
        <v>20638</v>
      </c>
      <c r="E53" s="63">
        <f t="shared" ref="E53" si="3">C53*D53</f>
        <v>20638</v>
      </c>
      <c r="F53" s="63"/>
      <c r="G53" s="63"/>
      <c r="H53" s="64" t="s">
        <v>148</v>
      </c>
      <c r="I53" s="64"/>
      <c r="J53" s="64"/>
      <c r="K53" s="64"/>
      <c r="L53" s="64"/>
    </row>
    <row r="54" spans="1:12" x14ac:dyDescent="0.25">
      <c r="A54" s="126" t="s">
        <v>6</v>
      </c>
      <c r="B54" s="127"/>
      <c r="C54" s="25"/>
      <c r="D54" s="25"/>
      <c r="E54" s="128">
        <f>E47</f>
        <v>355676</v>
      </c>
      <c r="F54" s="128"/>
      <c r="G54" s="128"/>
      <c r="H54" s="126"/>
      <c r="I54" s="129"/>
      <c r="J54" s="129"/>
      <c r="K54" s="129"/>
      <c r="L54" s="127"/>
    </row>
    <row r="55" spans="1:12" ht="16.5" x14ac:dyDescent="0.25">
      <c r="A55" s="87" t="s">
        <v>90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ht="15.75" x14ac:dyDescent="0.25">
      <c r="D56" s="42"/>
    </row>
    <row r="57" spans="1:12" ht="15.75" x14ac:dyDescent="0.25">
      <c r="A57" t="s">
        <v>107</v>
      </c>
      <c r="D57" s="42"/>
    </row>
    <row r="58" spans="1:12" ht="41.25" customHeight="1" x14ac:dyDescent="0.25">
      <c r="A58" s="79" t="s">
        <v>12</v>
      </c>
      <c r="B58" s="81" t="s">
        <v>108</v>
      </c>
      <c r="C58" s="82"/>
      <c r="D58" s="82"/>
      <c r="E58" s="82"/>
      <c r="F58" s="83"/>
      <c r="G58" s="79" t="s">
        <v>109</v>
      </c>
      <c r="H58" s="80" t="s">
        <v>110</v>
      </c>
      <c r="I58" s="80"/>
      <c r="J58" s="80"/>
    </row>
    <row r="59" spans="1:12" x14ac:dyDescent="0.25">
      <c r="A59" s="79"/>
      <c r="B59" s="84"/>
      <c r="C59" s="85"/>
      <c r="D59" s="85"/>
      <c r="E59" s="85"/>
      <c r="F59" s="86"/>
      <c r="G59" s="79"/>
      <c r="H59" s="43" t="s">
        <v>111</v>
      </c>
      <c r="I59" s="40" t="s">
        <v>112</v>
      </c>
      <c r="J59" s="40" t="s">
        <v>113</v>
      </c>
    </row>
    <row r="60" spans="1:12" ht="40.5" customHeight="1" x14ac:dyDescent="0.25">
      <c r="A60" s="52" t="s">
        <v>143</v>
      </c>
      <c r="B60" s="165" t="s">
        <v>152</v>
      </c>
      <c r="C60" s="166"/>
      <c r="D60" s="166"/>
      <c r="E60" s="166"/>
      <c r="F60" s="167"/>
      <c r="G60" s="52">
        <v>1</v>
      </c>
      <c r="H60" s="29">
        <v>30000</v>
      </c>
      <c r="I60" s="29">
        <v>40918</v>
      </c>
      <c r="J60" s="29">
        <v>50000</v>
      </c>
    </row>
    <row r="61" spans="1:12" ht="47.25" customHeight="1" x14ac:dyDescent="0.25">
      <c r="A61" s="52" t="s">
        <v>146</v>
      </c>
      <c r="B61" s="165" t="s">
        <v>153</v>
      </c>
      <c r="C61" s="166"/>
      <c r="D61" s="166"/>
      <c r="E61" s="166"/>
      <c r="F61" s="167"/>
      <c r="G61" s="52">
        <v>1</v>
      </c>
      <c r="H61" s="29">
        <v>125000</v>
      </c>
      <c r="I61" s="29">
        <v>169000</v>
      </c>
      <c r="J61" s="29">
        <v>209000</v>
      </c>
    </row>
    <row r="62" spans="1:12" x14ac:dyDescent="0.25">
      <c r="A62" s="149" t="s">
        <v>6</v>
      </c>
      <c r="B62" s="150"/>
      <c r="C62" s="150"/>
      <c r="D62" s="150"/>
      <c r="E62" s="150"/>
      <c r="F62" s="151"/>
      <c r="G62" s="52">
        <f>SUM(G60:G61)</f>
        <v>2</v>
      </c>
      <c r="H62" s="29">
        <f>SUM(H60:H61)</f>
        <v>155000</v>
      </c>
      <c r="I62" s="29">
        <f>SUM(I60:I61)</f>
        <v>209918</v>
      </c>
      <c r="J62" s="29">
        <f>SUM(J60:J61)</f>
        <v>259000</v>
      </c>
    </row>
    <row r="63" spans="1:12" ht="15.75" x14ac:dyDescent="0.25">
      <c r="D63" s="42"/>
    </row>
    <row r="64" spans="1:12" ht="15.75" customHeight="1" x14ac:dyDescent="0.25">
      <c r="A64" s="91" t="s">
        <v>118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1:16" ht="15.75" customHeight="1" x14ac:dyDescent="0.25">
      <c r="A65" s="116" t="s">
        <v>114</v>
      </c>
      <c r="B65" s="116"/>
      <c r="C65" s="116"/>
      <c r="D65" s="116"/>
      <c r="E65" s="116"/>
      <c r="F65" s="116"/>
    </row>
    <row r="66" spans="1:16" ht="216" customHeight="1" x14ac:dyDescent="0.25">
      <c r="A66" s="133" t="s">
        <v>159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</row>
    <row r="67" spans="1:16" ht="15.75" customHeight="1" x14ac:dyDescent="0.25">
      <c r="A67" s="132" t="s">
        <v>115</v>
      </c>
      <c r="B67" s="132"/>
      <c r="C67" s="132"/>
      <c r="D67" s="132"/>
      <c r="E67" s="132"/>
      <c r="F67" s="132"/>
    </row>
    <row r="68" spans="1:16" ht="15.75" customHeight="1" x14ac:dyDescent="0.25">
      <c r="A68" s="102" t="s">
        <v>137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</row>
    <row r="69" spans="1:16" ht="15.75" customHeight="1" x14ac:dyDescent="0.25">
      <c r="A69" s="132" t="s">
        <v>116</v>
      </c>
      <c r="B69" s="132"/>
      <c r="C69" s="132"/>
      <c r="D69" s="132"/>
      <c r="E69" s="132"/>
      <c r="F69" s="132"/>
    </row>
    <row r="70" spans="1:16" ht="15.75" customHeight="1" x14ac:dyDescent="0.25">
      <c r="A70" s="102" t="s">
        <v>154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</row>
    <row r="71" spans="1:16" ht="15.75" customHeight="1" x14ac:dyDescent="0.25">
      <c r="A71" s="132" t="s">
        <v>117</v>
      </c>
      <c r="B71" s="132"/>
      <c r="C71" s="132"/>
      <c r="D71" s="132"/>
      <c r="E71" s="132"/>
      <c r="F71" s="132"/>
    </row>
    <row r="72" spans="1:16" ht="136.5" customHeight="1" x14ac:dyDescent="0.25">
      <c r="A72" s="133" t="s">
        <v>160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</row>
    <row r="73" spans="1:16" ht="18.75" x14ac:dyDescent="0.25">
      <c r="A73" s="91" t="s">
        <v>127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6" x14ac:dyDescent="0.25">
      <c r="A74" s="116" t="s">
        <v>119</v>
      </c>
      <c r="B74" s="116"/>
      <c r="C74" s="116"/>
      <c r="D74" s="116"/>
      <c r="E74" s="116"/>
      <c r="F74" s="116"/>
      <c r="G74" s="54"/>
      <c r="H74" s="54"/>
      <c r="I74" s="54"/>
      <c r="J74" s="54"/>
      <c r="K74" s="54"/>
      <c r="L74" s="54"/>
    </row>
    <row r="75" spans="1:16" x14ac:dyDescent="0.25">
      <c r="A75" s="138" t="s">
        <v>137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6" ht="18.75" customHeight="1" x14ac:dyDescent="0.25">
      <c r="A76" s="116" t="s">
        <v>121</v>
      </c>
      <c r="B76" s="116"/>
      <c r="C76" s="116"/>
      <c r="D76" s="116"/>
      <c r="E76" s="116"/>
      <c r="F76" s="116"/>
      <c r="G76" s="54"/>
      <c r="H76" s="54"/>
      <c r="I76" s="54"/>
      <c r="J76" s="54"/>
      <c r="K76" s="54"/>
      <c r="L76" s="54"/>
    </row>
    <row r="77" spans="1:16" ht="15" customHeight="1" x14ac:dyDescent="0.25">
      <c r="A77" s="138" t="s">
        <v>140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</row>
    <row r="78" spans="1:16" ht="18.75" customHeight="1" x14ac:dyDescent="0.25">
      <c r="A78" s="116" t="s">
        <v>120</v>
      </c>
      <c r="B78" s="116"/>
      <c r="C78" s="116"/>
      <c r="D78" s="116"/>
      <c r="E78" s="116"/>
      <c r="F78" s="116"/>
      <c r="G78" s="54"/>
      <c r="H78" s="54"/>
      <c r="I78" s="54"/>
      <c r="J78" s="54"/>
      <c r="K78" s="54"/>
      <c r="L78" s="54"/>
    </row>
    <row r="79" spans="1:16" ht="51.75" customHeight="1" x14ac:dyDescent="0.3">
      <c r="A79" s="152" t="s">
        <v>7</v>
      </c>
      <c r="B79" s="156"/>
      <c r="C79" s="153"/>
      <c r="D79" s="158" t="s">
        <v>46</v>
      </c>
      <c r="E79" s="158" t="s">
        <v>47</v>
      </c>
      <c r="F79" s="158" t="s">
        <v>8</v>
      </c>
      <c r="G79" s="152" t="s">
        <v>62</v>
      </c>
      <c r="H79" s="153"/>
      <c r="I79" s="152" t="s">
        <v>9</v>
      </c>
      <c r="J79" s="153"/>
      <c r="K79" s="122" t="s">
        <v>61</v>
      </c>
      <c r="L79" s="123"/>
      <c r="M79" s="2"/>
      <c r="N79" s="2"/>
      <c r="O79" s="2"/>
      <c r="P79" s="2"/>
    </row>
    <row r="80" spans="1:16" ht="17.25" x14ac:dyDescent="0.3">
      <c r="A80" s="154"/>
      <c r="B80" s="157"/>
      <c r="C80" s="155"/>
      <c r="D80" s="159"/>
      <c r="E80" s="159"/>
      <c r="F80" s="159"/>
      <c r="G80" s="154"/>
      <c r="H80" s="155"/>
      <c r="I80" s="154"/>
      <c r="J80" s="155"/>
      <c r="K80" s="124"/>
      <c r="L80" s="125"/>
      <c r="M80" s="2"/>
      <c r="N80" s="2"/>
      <c r="O80" s="2"/>
      <c r="P80" s="2"/>
    </row>
    <row r="81" spans="1:16" ht="17.25" x14ac:dyDescent="0.3">
      <c r="A81" s="95">
        <v>1</v>
      </c>
      <c r="B81" s="121"/>
      <c r="C81" s="96"/>
      <c r="D81" s="55">
        <v>2</v>
      </c>
      <c r="E81" s="56">
        <v>3</v>
      </c>
      <c r="F81" s="56">
        <v>4</v>
      </c>
      <c r="G81" s="95">
        <v>5</v>
      </c>
      <c r="H81" s="96"/>
      <c r="I81" s="95">
        <v>6</v>
      </c>
      <c r="J81" s="96"/>
      <c r="K81" s="117">
        <v>7</v>
      </c>
      <c r="L81" s="118"/>
      <c r="M81" s="2"/>
      <c r="N81" s="2"/>
      <c r="O81" s="2"/>
      <c r="P81" s="2"/>
    </row>
    <row r="82" spans="1:16" ht="17.25" customHeight="1" x14ac:dyDescent="0.3">
      <c r="A82" s="69" t="s">
        <v>162</v>
      </c>
      <c r="B82" s="70"/>
      <c r="C82" s="71"/>
      <c r="D82" s="57" t="s">
        <v>161</v>
      </c>
      <c r="E82" s="57">
        <v>10</v>
      </c>
      <c r="F82" s="57">
        <v>3000</v>
      </c>
      <c r="G82" s="95">
        <f>E82*F82</f>
        <v>30000</v>
      </c>
      <c r="H82" s="96"/>
      <c r="I82" s="95">
        <v>1850</v>
      </c>
      <c r="J82" s="96"/>
      <c r="K82" s="92">
        <f>E82*I82</f>
        <v>18500</v>
      </c>
      <c r="L82" s="93"/>
      <c r="M82" s="2"/>
      <c r="N82" s="2"/>
      <c r="O82" s="2"/>
      <c r="P82" s="2"/>
    </row>
    <row r="83" spans="1:16" ht="17.25" customHeight="1" x14ac:dyDescent="0.3">
      <c r="A83" s="69" t="s">
        <v>163</v>
      </c>
      <c r="B83" s="70"/>
      <c r="C83" s="71"/>
      <c r="D83" s="57" t="s">
        <v>161</v>
      </c>
      <c r="E83" s="57">
        <v>5</v>
      </c>
      <c r="F83" s="57">
        <v>10000</v>
      </c>
      <c r="G83" s="95">
        <f>E83*F83</f>
        <v>50000</v>
      </c>
      <c r="H83" s="96"/>
      <c r="I83" s="95">
        <v>4500</v>
      </c>
      <c r="J83" s="96"/>
      <c r="K83" s="92">
        <f>E83*I83</f>
        <v>22500</v>
      </c>
      <c r="L83" s="93"/>
      <c r="M83" s="2"/>
      <c r="N83" s="2"/>
      <c r="O83" s="2"/>
      <c r="P83" s="2"/>
    </row>
    <row r="84" spans="1:16" ht="17.25" customHeight="1" x14ac:dyDescent="0.3">
      <c r="A84" s="69" t="s">
        <v>164</v>
      </c>
      <c r="B84" s="70"/>
      <c r="C84" s="71"/>
      <c r="D84" s="57" t="s">
        <v>161</v>
      </c>
      <c r="E84" s="57">
        <v>2</v>
      </c>
      <c r="F84" s="57">
        <v>20000</v>
      </c>
      <c r="G84" s="95">
        <f>E84*F84</f>
        <v>40000</v>
      </c>
      <c r="H84" s="96"/>
      <c r="I84" s="95">
        <v>12000</v>
      </c>
      <c r="J84" s="96"/>
      <c r="K84" s="92">
        <f>E84*I84</f>
        <v>24000</v>
      </c>
      <c r="L84" s="93"/>
      <c r="M84" s="2"/>
      <c r="N84" s="2"/>
      <c r="O84" s="2"/>
      <c r="P84" s="2"/>
    </row>
    <row r="85" spans="1:16" ht="17.25" customHeight="1" x14ac:dyDescent="0.3">
      <c r="A85" s="69" t="s">
        <v>165</v>
      </c>
      <c r="B85" s="70"/>
      <c r="C85" s="71"/>
      <c r="D85" s="57" t="s">
        <v>161</v>
      </c>
      <c r="E85" s="57">
        <v>10</v>
      </c>
      <c r="F85" s="57">
        <v>500</v>
      </c>
      <c r="G85" s="95">
        <f>E85*F85</f>
        <v>5000</v>
      </c>
      <c r="H85" s="96"/>
      <c r="I85" s="95">
        <v>200</v>
      </c>
      <c r="J85" s="96"/>
      <c r="K85" s="92">
        <f>E85*I85</f>
        <v>2000</v>
      </c>
      <c r="L85" s="93"/>
      <c r="M85" s="2"/>
      <c r="N85" s="2"/>
      <c r="O85" s="2"/>
      <c r="P85" s="2"/>
    </row>
    <row r="86" spans="1:16" ht="17.25" customHeight="1" x14ac:dyDescent="0.3">
      <c r="A86" s="69" t="s">
        <v>166</v>
      </c>
      <c r="B86" s="70"/>
      <c r="C86" s="71"/>
      <c r="D86" s="57" t="s">
        <v>161</v>
      </c>
      <c r="E86" s="57">
        <v>3</v>
      </c>
      <c r="F86" s="57">
        <v>10000</v>
      </c>
      <c r="G86" s="95">
        <f>E86*F86</f>
        <v>30000</v>
      </c>
      <c r="H86" s="96"/>
      <c r="I86" s="95">
        <v>2000</v>
      </c>
      <c r="J86" s="96"/>
      <c r="K86" s="92">
        <f>E86*I86</f>
        <v>6000</v>
      </c>
      <c r="L86" s="93"/>
      <c r="M86" s="2"/>
      <c r="N86" s="2"/>
      <c r="O86" s="2"/>
      <c r="P86" s="2"/>
    </row>
    <row r="87" spans="1:16" ht="17.25" hidden="1" x14ac:dyDescent="0.3">
      <c r="A87" s="69"/>
      <c r="B87" s="70"/>
      <c r="C87" s="71"/>
      <c r="D87" s="57"/>
      <c r="E87" s="57"/>
      <c r="F87" s="57"/>
      <c r="G87" s="95">
        <f t="shared" ref="G87:G91" si="4">E87*F87</f>
        <v>0</v>
      </c>
      <c r="H87" s="96"/>
      <c r="I87" s="95"/>
      <c r="J87" s="96"/>
      <c r="K87" s="117">
        <f t="shared" ref="K87:K91" si="5">E87*I87</f>
        <v>0</v>
      </c>
      <c r="L87" s="118"/>
      <c r="M87" s="2"/>
      <c r="N87" s="2"/>
      <c r="O87" s="2"/>
      <c r="P87" s="2"/>
    </row>
    <row r="88" spans="1:16" ht="17.25" hidden="1" x14ac:dyDescent="0.3">
      <c r="A88" s="69"/>
      <c r="B88" s="70"/>
      <c r="C88" s="71"/>
      <c r="D88" s="57"/>
      <c r="E88" s="57"/>
      <c r="F88" s="57"/>
      <c r="G88" s="95">
        <f t="shared" si="4"/>
        <v>0</v>
      </c>
      <c r="H88" s="96"/>
      <c r="I88" s="95"/>
      <c r="J88" s="96"/>
      <c r="K88" s="117">
        <f t="shared" si="5"/>
        <v>0</v>
      </c>
      <c r="L88" s="118"/>
      <c r="M88" s="2"/>
      <c r="N88" s="2"/>
      <c r="O88" s="2"/>
      <c r="P88" s="2"/>
    </row>
    <row r="89" spans="1:16" ht="17.25" hidden="1" x14ac:dyDescent="0.3">
      <c r="A89" s="69"/>
      <c r="B89" s="70"/>
      <c r="C89" s="71"/>
      <c r="D89" s="57"/>
      <c r="E89" s="57"/>
      <c r="F89" s="57"/>
      <c r="G89" s="95">
        <f t="shared" si="4"/>
        <v>0</v>
      </c>
      <c r="H89" s="96"/>
      <c r="I89" s="95"/>
      <c r="J89" s="96"/>
      <c r="K89" s="117">
        <f t="shared" si="5"/>
        <v>0</v>
      </c>
      <c r="L89" s="118"/>
      <c r="M89" s="2"/>
      <c r="N89" s="2"/>
      <c r="O89" s="2"/>
      <c r="P89" s="2"/>
    </row>
    <row r="90" spans="1:16" ht="17.25" hidden="1" x14ac:dyDescent="0.3">
      <c r="A90" s="69"/>
      <c r="B90" s="70"/>
      <c r="C90" s="71"/>
      <c r="D90" s="57"/>
      <c r="E90" s="57"/>
      <c r="F90" s="57"/>
      <c r="G90" s="95">
        <f t="shared" si="4"/>
        <v>0</v>
      </c>
      <c r="H90" s="96"/>
      <c r="I90" s="95"/>
      <c r="J90" s="96"/>
      <c r="K90" s="117">
        <f t="shared" si="5"/>
        <v>0</v>
      </c>
      <c r="L90" s="118"/>
      <c r="M90" s="2"/>
      <c r="N90" s="2"/>
      <c r="O90" s="2"/>
      <c r="P90" s="2"/>
    </row>
    <row r="91" spans="1:16" ht="17.25" hidden="1" x14ac:dyDescent="0.3">
      <c r="A91" s="69"/>
      <c r="B91" s="70"/>
      <c r="C91" s="71"/>
      <c r="D91" s="57"/>
      <c r="E91" s="57"/>
      <c r="F91" s="57"/>
      <c r="G91" s="95">
        <f t="shared" si="4"/>
        <v>0</v>
      </c>
      <c r="H91" s="96"/>
      <c r="I91" s="95"/>
      <c r="J91" s="96"/>
      <c r="K91" s="117">
        <f t="shared" si="5"/>
        <v>0</v>
      </c>
      <c r="L91" s="118"/>
      <c r="M91" s="2"/>
      <c r="N91" s="2"/>
      <c r="O91" s="2"/>
      <c r="P91" s="2"/>
    </row>
    <row r="92" spans="1:16" ht="17.25" x14ac:dyDescent="0.3">
      <c r="A92" s="69" t="s">
        <v>10</v>
      </c>
      <c r="B92" s="70"/>
      <c r="C92" s="71"/>
      <c r="D92" s="57"/>
      <c r="E92" s="57">
        <f>SUM(E86:E91)</f>
        <v>3</v>
      </c>
      <c r="F92" s="56" t="s">
        <v>11</v>
      </c>
      <c r="G92" s="95">
        <f>SUM(G82:G91)</f>
        <v>155000</v>
      </c>
      <c r="H92" s="96"/>
      <c r="I92" s="95" t="s">
        <v>11</v>
      </c>
      <c r="J92" s="96"/>
      <c r="K92" s="117">
        <f>SUM(K82:K91)</f>
        <v>73000</v>
      </c>
      <c r="L92" s="118"/>
      <c r="M92" s="2"/>
      <c r="N92" s="2"/>
      <c r="O92" s="2"/>
      <c r="P92" s="2"/>
    </row>
    <row r="93" spans="1:16" ht="17.25" x14ac:dyDescent="0.3">
      <c r="A93" s="14"/>
      <c r="B93" s="14"/>
      <c r="C93" s="14"/>
      <c r="D93" s="15"/>
      <c r="E93" s="15"/>
      <c r="F93" s="16"/>
      <c r="G93" s="16"/>
      <c r="H93" s="16"/>
      <c r="I93" s="16"/>
      <c r="J93" s="16"/>
      <c r="K93" s="17"/>
      <c r="L93" s="17"/>
      <c r="M93" s="2"/>
      <c r="N93" s="2"/>
      <c r="O93" s="2"/>
      <c r="P93" s="2"/>
    </row>
    <row r="94" spans="1:16" x14ac:dyDescent="0.25">
      <c r="A94" s="119" t="s">
        <v>122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6" ht="18.75" customHeight="1" x14ac:dyDescent="0.3">
      <c r="A95" s="113" t="s">
        <v>12</v>
      </c>
      <c r="B95" s="145"/>
      <c r="C95" s="114"/>
      <c r="D95" s="113" t="s">
        <v>13</v>
      </c>
      <c r="E95" s="114"/>
      <c r="F95" s="115" t="s">
        <v>12</v>
      </c>
      <c r="G95" s="115"/>
      <c r="H95" s="115"/>
      <c r="I95" s="111" t="s">
        <v>13</v>
      </c>
      <c r="J95" s="112"/>
      <c r="K95" s="2"/>
      <c r="L95" s="2"/>
      <c r="M95" s="2"/>
      <c r="N95" s="2"/>
      <c r="O95" s="2"/>
    </row>
    <row r="96" spans="1:16" ht="17.25" x14ac:dyDescent="0.3">
      <c r="A96" s="140" t="s">
        <v>123</v>
      </c>
      <c r="B96" s="141"/>
      <c r="C96" s="142"/>
      <c r="D96" s="113">
        <v>0</v>
      </c>
      <c r="E96" s="114"/>
      <c r="F96" s="140" t="s">
        <v>125</v>
      </c>
      <c r="G96" s="141"/>
      <c r="H96" s="142"/>
      <c r="I96" s="147">
        <v>15000</v>
      </c>
      <c r="J96" s="148"/>
      <c r="K96" s="2"/>
      <c r="L96" s="2"/>
      <c r="M96" s="2"/>
      <c r="N96" s="2"/>
      <c r="O96" s="2"/>
    </row>
    <row r="97" spans="1:15" ht="17.25" x14ac:dyDescent="0.3">
      <c r="A97" s="140" t="s">
        <v>15</v>
      </c>
      <c r="B97" s="141"/>
      <c r="C97" s="142"/>
      <c r="D97" s="113">
        <v>5000</v>
      </c>
      <c r="E97" s="114"/>
      <c r="F97" s="120" t="s">
        <v>14</v>
      </c>
      <c r="G97" s="120"/>
      <c r="H97" s="120"/>
      <c r="I97" s="147">
        <v>3000</v>
      </c>
      <c r="J97" s="148"/>
      <c r="K97" s="2"/>
      <c r="L97" s="2"/>
      <c r="M97" s="2"/>
      <c r="N97" s="2"/>
      <c r="O97" s="2"/>
    </row>
    <row r="98" spans="1:15" ht="17.25" x14ac:dyDescent="0.3">
      <c r="A98" s="140" t="s">
        <v>124</v>
      </c>
      <c r="B98" s="141"/>
      <c r="C98" s="142"/>
      <c r="D98" s="113">
        <v>800</v>
      </c>
      <c r="E98" s="114"/>
      <c r="F98" s="120" t="s">
        <v>126</v>
      </c>
      <c r="G98" s="120"/>
      <c r="H98" s="120"/>
      <c r="I98" s="147">
        <f>E32*1.3</f>
        <v>0</v>
      </c>
      <c r="J98" s="148"/>
      <c r="K98" s="2"/>
      <c r="L98" s="2"/>
      <c r="M98" s="2"/>
      <c r="N98" s="2"/>
      <c r="O98" s="2"/>
    </row>
    <row r="99" spans="1:15" ht="17.25" customHeight="1" x14ac:dyDescent="0.3">
      <c r="A99" s="140"/>
      <c r="B99" s="141"/>
      <c r="C99" s="142"/>
      <c r="D99" s="113"/>
      <c r="E99" s="114"/>
      <c r="F99" s="113" t="s">
        <v>6</v>
      </c>
      <c r="G99" s="145"/>
      <c r="H99" s="114"/>
      <c r="I99" s="113">
        <f>SUM(D96:E99)+SUM(I96:J98)</f>
        <v>23800</v>
      </c>
      <c r="J99" s="114"/>
      <c r="K99" s="2"/>
      <c r="L99" s="2"/>
      <c r="M99" s="2"/>
      <c r="N99" s="2"/>
      <c r="O99" s="2"/>
    </row>
    <row r="100" spans="1:15" ht="17.25" x14ac:dyDescent="0.3">
      <c r="A100" s="3"/>
      <c r="B100" s="3"/>
      <c r="C100" s="3"/>
      <c r="D100" s="7"/>
      <c r="E100" s="7"/>
      <c r="F100" s="7"/>
      <c r="G100" s="7"/>
      <c r="H100" s="2"/>
      <c r="I100" s="2"/>
      <c r="J100" s="2"/>
      <c r="K100" s="2"/>
      <c r="L100" s="2"/>
    </row>
    <row r="101" spans="1:15" ht="18.75" x14ac:dyDescent="0.25">
      <c r="A101" s="143" t="s">
        <v>33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</row>
    <row r="102" spans="1:15" ht="16.5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5" ht="17.25" x14ac:dyDescent="0.25">
      <c r="A103" s="58" t="s">
        <v>16</v>
      </c>
      <c r="B103" s="59" t="s">
        <v>71</v>
      </c>
      <c r="C103" s="59" t="s">
        <v>72</v>
      </c>
      <c r="D103" s="59" t="s">
        <v>73</v>
      </c>
      <c r="E103" s="59" t="s">
        <v>74</v>
      </c>
      <c r="F103" s="59" t="s">
        <v>75</v>
      </c>
      <c r="G103" s="59" t="s">
        <v>76</v>
      </c>
      <c r="H103" s="59" t="s">
        <v>77</v>
      </c>
      <c r="I103" s="59" t="s">
        <v>78</v>
      </c>
      <c r="J103" s="59" t="s">
        <v>67</v>
      </c>
      <c r="K103" s="59" t="s">
        <v>68</v>
      </c>
      <c r="L103" s="59" t="s">
        <v>69</v>
      </c>
      <c r="M103" s="59" t="s">
        <v>70</v>
      </c>
      <c r="N103" s="26"/>
    </row>
    <row r="104" spans="1:15" ht="17.25" x14ac:dyDescent="0.25">
      <c r="A104" s="58" t="s">
        <v>17</v>
      </c>
      <c r="B104" s="60">
        <v>0.5</v>
      </c>
      <c r="C104" s="60">
        <v>0.8</v>
      </c>
      <c r="D104" s="60">
        <v>1</v>
      </c>
      <c r="E104" s="60">
        <v>1</v>
      </c>
      <c r="F104" s="60">
        <v>1</v>
      </c>
      <c r="G104" s="60">
        <v>1</v>
      </c>
      <c r="H104" s="60">
        <v>1</v>
      </c>
      <c r="I104" s="60">
        <v>1</v>
      </c>
      <c r="J104" s="60">
        <v>1</v>
      </c>
      <c r="K104" s="60">
        <v>1</v>
      </c>
      <c r="L104" s="60">
        <v>1</v>
      </c>
      <c r="M104" s="60">
        <v>1</v>
      </c>
      <c r="N104" s="26"/>
    </row>
    <row r="105" spans="1:15" ht="48" customHeight="1" x14ac:dyDescent="0.25">
      <c r="A105" s="22" t="s">
        <v>18</v>
      </c>
      <c r="B105" s="22" t="s">
        <v>35</v>
      </c>
      <c r="C105" s="22" t="s">
        <v>36</v>
      </c>
      <c r="D105" s="22" t="s">
        <v>37</v>
      </c>
      <c r="E105" s="22" t="s">
        <v>44</v>
      </c>
      <c r="F105" s="22" t="s">
        <v>38</v>
      </c>
      <c r="G105" s="22" t="s">
        <v>39</v>
      </c>
      <c r="H105" s="22" t="s">
        <v>40</v>
      </c>
      <c r="I105" s="22" t="s">
        <v>41</v>
      </c>
      <c r="J105" s="22" t="s">
        <v>42</v>
      </c>
      <c r="K105" s="22" t="s">
        <v>45</v>
      </c>
      <c r="L105" s="22" t="s">
        <v>43</v>
      </c>
      <c r="M105" s="22" t="s">
        <v>63</v>
      </c>
      <c r="N105" s="22" t="s">
        <v>6</v>
      </c>
    </row>
    <row r="106" spans="1:15" x14ac:dyDescent="0.25">
      <c r="A106" s="44" t="s">
        <v>19</v>
      </c>
      <c r="B106" s="20">
        <f t="shared" ref="B106:M106" si="6">$G92*B104</f>
        <v>77500</v>
      </c>
      <c r="C106" s="20">
        <f t="shared" si="6"/>
        <v>124000</v>
      </c>
      <c r="D106" s="20">
        <f t="shared" si="6"/>
        <v>155000</v>
      </c>
      <c r="E106" s="20">
        <f t="shared" si="6"/>
        <v>155000</v>
      </c>
      <c r="F106" s="20">
        <f t="shared" si="6"/>
        <v>155000</v>
      </c>
      <c r="G106" s="20">
        <f t="shared" si="6"/>
        <v>155000</v>
      </c>
      <c r="H106" s="20">
        <f t="shared" si="6"/>
        <v>155000</v>
      </c>
      <c r="I106" s="20">
        <f t="shared" si="6"/>
        <v>155000</v>
      </c>
      <c r="J106" s="20">
        <f t="shared" si="6"/>
        <v>155000</v>
      </c>
      <c r="K106" s="20">
        <f t="shared" si="6"/>
        <v>155000</v>
      </c>
      <c r="L106" s="20">
        <f t="shared" si="6"/>
        <v>155000</v>
      </c>
      <c r="M106" s="20">
        <f t="shared" si="6"/>
        <v>155000</v>
      </c>
      <c r="N106" s="27">
        <f>SUM(B106:M106)</f>
        <v>1751500</v>
      </c>
    </row>
    <row r="107" spans="1:15" x14ac:dyDescent="0.25">
      <c r="A107" s="44" t="s">
        <v>20</v>
      </c>
      <c r="B107" s="20">
        <f>SUM(B108:B120)</f>
        <v>57400</v>
      </c>
      <c r="C107" s="20">
        <f t="shared" ref="C107:M107" si="7">SUM(C108:C120)</f>
        <v>83000</v>
      </c>
      <c r="D107" s="20">
        <f t="shared" si="7"/>
        <v>100600</v>
      </c>
      <c r="E107" s="20">
        <f t="shared" si="7"/>
        <v>100600</v>
      </c>
      <c r="F107" s="20">
        <f t="shared" si="7"/>
        <v>100600</v>
      </c>
      <c r="G107" s="20">
        <f t="shared" si="7"/>
        <v>100600</v>
      </c>
      <c r="H107" s="20">
        <f t="shared" si="7"/>
        <v>100600</v>
      </c>
      <c r="I107" s="20">
        <f t="shared" si="7"/>
        <v>100600</v>
      </c>
      <c r="J107" s="20">
        <f t="shared" si="7"/>
        <v>100600</v>
      </c>
      <c r="K107" s="20">
        <f t="shared" si="7"/>
        <v>100600</v>
      </c>
      <c r="L107" s="20">
        <f t="shared" si="7"/>
        <v>100600</v>
      </c>
      <c r="M107" s="20">
        <f t="shared" si="7"/>
        <v>100600</v>
      </c>
      <c r="N107" s="27">
        <f t="shared" ref="N107:N124" si="8">SUM(B107:M107)</f>
        <v>1146400</v>
      </c>
    </row>
    <row r="108" spans="1:15" x14ac:dyDescent="0.25">
      <c r="A108" s="45" t="s">
        <v>79</v>
      </c>
      <c r="B108" s="20">
        <f>$K92*B104</f>
        <v>36500</v>
      </c>
      <c r="C108" s="20">
        <f t="shared" ref="C108:M108" si="9">$K92*C104</f>
        <v>58400</v>
      </c>
      <c r="D108" s="20">
        <f t="shared" si="9"/>
        <v>73000</v>
      </c>
      <c r="E108" s="20">
        <f t="shared" si="9"/>
        <v>73000</v>
      </c>
      <c r="F108" s="20">
        <f t="shared" si="9"/>
        <v>73000</v>
      </c>
      <c r="G108" s="20">
        <f t="shared" si="9"/>
        <v>73000</v>
      </c>
      <c r="H108" s="20">
        <f t="shared" si="9"/>
        <v>73000</v>
      </c>
      <c r="I108" s="20">
        <f t="shared" si="9"/>
        <v>73000</v>
      </c>
      <c r="J108" s="20">
        <f t="shared" si="9"/>
        <v>73000</v>
      </c>
      <c r="K108" s="20">
        <f t="shared" si="9"/>
        <v>73000</v>
      </c>
      <c r="L108" s="20">
        <f t="shared" si="9"/>
        <v>73000</v>
      </c>
      <c r="M108" s="20">
        <f t="shared" si="9"/>
        <v>73000</v>
      </c>
      <c r="N108" s="27">
        <f t="shared" ref="N108" si="10">SUM(B108:M108)</f>
        <v>824900</v>
      </c>
    </row>
    <row r="109" spans="1:15" x14ac:dyDescent="0.25">
      <c r="A109" s="45" t="str">
        <f>A96</f>
        <v>Аренда помещения</v>
      </c>
      <c r="B109" s="20">
        <f>$D96</f>
        <v>0</v>
      </c>
      <c r="C109" s="20">
        <f t="shared" ref="C109:M109" si="11">$D96</f>
        <v>0</v>
      </c>
      <c r="D109" s="20">
        <f t="shared" si="11"/>
        <v>0</v>
      </c>
      <c r="E109" s="20">
        <f t="shared" si="11"/>
        <v>0</v>
      </c>
      <c r="F109" s="20">
        <f t="shared" si="11"/>
        <v>0</v>
      </c>
      <c r="G109" s="20">
        <f t="shared" si="11"/>
        <v>0</v>
      </c>
      <c r="H109" s="20">
        <f t="shared" si="11"/>
        <v>0</v>
      </c>
      <c r="I109" s="20">
        <f t="shared" si="11"/>
        <v>0</v>
      </c>
      <c r="J109" s="20">
        <f t="shared" si="11"/>
        <v>0</v>
      </c>
      <c r="K109" s="20">
        <f t="shared" si="11"/>
        <v>0</v>
      </c>
      <c r="L109" s="20">
        <f t="shared" si="11"/>
        <v>0</v>
      </c>
      <c r="M109" s="20">
        <f t="shared" si="11"/>
        <v>0</v>
      </c>
      <c r="N109" s="27">
        <f t="shared" si="8"/>
        <v>0</v>
      </c>
    </row>
    <row r="110" spans="1:15" ht="16.5" customHeight="1" x14ac:dyDescent="0.25">
      <c r="A110" s="45" t="str">
        <f>A97</f>
        <v>Транспортные расходы</v>
      </c>
      <c r="B110" s="20">
        <f t="shared" ref="B110:M112" si="12">$D97</f>
        <v>5000</v>
      </c>
      <c r="C110" s="20">
        <f t="shared" si="12"/>
        <v>5000</v>
      </c>
      <c r="D110" s="20">
        <f t="shared" si="12"/>
        <v>5000</v>
      </c>
      <c r="E110" s="20">
        <f t="shared" si="12"/>
        <v>5000</v>
      </c>
      <c r="F110" s="20">
        <f t="shared" si="12"/>
        <v>5000</v>
      </c>
      <c r="G110" s="20">
        <f t="shared" si="12"/>
        <v>5000</v>
      </c>
      <c r="H110" s="20">
        <f t="shared" si="12"/>
        <v>5000</v>
      </c>
      <c r="I110" s="20">
        <f t="shared" si="12"/>
        <v>5000</v>
      </c>
      <c r="J110" s="20">
        <f t="shared" si="12"/>
        <v>5000</v>
      </c>
      <c r="K110" s="20">
        <f t="shared" si="12"/>
        <v>5000</v>
      </c>
      <c r="L110" s="20">
        <f t="shared" si="12"/>
        <v>5000</v>
      </c>
      <c r="M110" s="20">
        <f t="shared" si="12"/>
        <v>5000</v>
      </c>
      <c r="N110" s="27">
        <f t="shared" ref="N110:N112" si="13">SUM(B110:M110)</f>
        <v>60000</v>
      </c>
    </row>
    <row r="111" spans="1:15" ht="19.5" hidden="1" customHeight="1" x14ac:dyDescent="0.25">
      <c r="A111" s="45" t="str">
        <f>A94</f>
        <v>Ежемесячные затраты:</v>
      </c>
      <c r="B111" s="20">
        <f t="shared" si="12"/>
        <v>800</v>
      </c>
      <c r="C111" s="20">
        <f t="shared" ref="C111:M111" si="14">$D94</f>
        <v>0</v>
      </c>
      <c r="D111" s="20">
        <f t="shared" si="14"/>
        <v>0</v>
      </c>
      <c r="E111" s="20">
        <f t="shared" si="14"/>
        <v>0</v>
      </c>
      <c r="F111" s="20">
        <f t="shared" si="14"/>
        <v>0</v>
      </c>
      <c r="G111" s="20">
        <f t="shared" si="14"/>
        <v>0</v>
      </c>
      <c r="H111" s="20">
        <f t="shared" si="14"/>
        <v>0</v>
      </c>
      <c r="I111" s="20">
        <f t="shared" si="14"/>
        <v>0</v>
      </c>
      <c r="J111" s="20">
        <f t="shared" si="14"/>
        <v>0</v>
      </c>
      <c r="K111" s="20">
        <f t="shared" si="14"/>
        <v>0</v>
      </c>
      <c r="L111" s="20">
        <f t="shared" si="14"/>
        <v>0</v>
      </c>
      <c r="M111" s="20">
        <f t="shared" si="14"/>
        <v>0</v>
      </c>
      <c r="N111" s="27">
        <f t="shared" si="13"/>
        <v>800</v>
      </c>
    </row>
    <row r="112" spans="1:15" ht="25.5" hidden="1" x14ac:dyDescent="0.25">
      <c r="A112" s="45" t="str">
        <f>A95</f>
        <v>Наименование</v>
      </c>
      <c r="B112" s="20">
        <f t="shared" si="12"/>
        <v>0</v>
      </c>
      <c r="C112" s="20" t="str">
        <f t="shared" ref="C112:M112" si="15">$D95</f>
        <v>Руб./мес.</v>
      </c>
      <c r="D112" s="20" t="str">
        <f t="shared" si="15"/>
        <v>Руб./мес.</v>
      </c>
      <c r="E112" s="20" t="str">
        <f t="shared" si="15"/>
        <v>Руб./мес.</v>
      </c>
      <c r="F112" s="20" t="str">
        <f t="shared" si="15"/>
        <v>Руб./мес.</v>
      </c>
      <c r="G112" s="20" t="str">
        <f t="shared" si="15"/>
        <v>Руб./мес.</v>
      </c>
      <c r="H112" s="20" t="str">
        <f t="shared" si="15"/>
        <v>Руб./мес.</v>
      </c>
      <c r="I112" s="20" t="str">
        <f t="shared" si="15"/>
        <v>Руб./мес.</v>
      </c>
      <c r="J112" s="20" t="str">
        <f t="shared" si="15"/>
        <v>Руб./мес.</v>
      </c>
      <c r="K112" s="20" t="str">
        <f t="shared" si="15"/>
        <v>Руб./мес.</v>
      </c>
      <c r="L112" s="20" t="str">
        <f t="shared" si="15"/>
        <v>Руб./мес.</v>
      </c>
      <c r="M112" s="20" t="str">
        <f t="shared" si="15"/>
        <v>Руб./мес.</v>
      </c>
      <c r="N112" s="27">
        <f t="shared" si="13"/>
        <v>0</v>
      </c>
    </row>
    <row r="113" spans="1:14" ht="15.75" customHeight="1" x14ac:dyDescent="0.25">
      <c r="A113" s="45" t="str">
        <f>A98</f>
        <v>Банковское обслуживание</v>
      </c>
      <c r="B113" s="20">
        <f>$D98</f>
        <v>800</v>
      </c>
      <c r="C113" s="20">
        <f t="shared" ref="C113:M113" si="16">$D98</f>
        <v>800</v>
      </c>
      <c r="D113" s="20">
        <f t="shared" si="16"/>
        <v>800</v>
      </c>
      <c r="E113" s="20">
        <f t="shared" si="16"/>
        <v>800</v>
      </c>
      <c r="F113" s="20">
        <f t="shared" si="16"/>
        <v>800</v>
      </c>
      <c r="G113" s="20">
        <f t="shared" si="16"/>
        <v>800</v>
      </c>
      <c r="H113" s="20">
        <f t="shared" si="16"/>
        <v>800</v>
      </c>
      <c r="I113" s="20">
        <f t="shared" si="16"/>
        <v>800</v>
      </c>
      <c r="J113" s="20">
        <f t="shared" si="16"/>
        <v>800</v>
      </c>
      <c r="K113" s="20">
        <f t="shared" si="16"/>
        <v>800</v>
      </c>
      <c r="L113" s="20">
        <f t="shared" si="16"/>
        <v>800</v>
      </c>
      <c r="M113" s="20">
        <f t="shared" si="16"/>
        <v>800</v>
      </c>
      <c r="N113" s="27">
        <f t="shared" si="8"/>
        <v>9600</v>
      </c>
    </row>
    <row r="114" spans="1:14" ht="19.5" hidden="1" customHeight="1" x14ac:dyDescent="0.25">
      <c r="A114" s="45" t="str">
        <f>A98</f>
        <v>Банковское обслуживание</v>
      </c>
      <c r="B114" s="20">
        <f t="shared" ref="B114:M114" si="17">$D98</f>
        <v>800</v>
      </c>
      <c r="C114" s="20">
        <f t="shared" si="17"/>
        <v>800</v>
      </c>
      <c r="D114" s="20">
        <f t="shared" si="17"/>
        <v>800</v>
      </c>
      <c r="E114" s="20">
        <f t="shared" si="17"/>
        <v>800</v>
      </c>
      <c r="F114" s="20">
        <f t="shared" si="17"/>
        <v>800</v>
      </c>
      <c r="G114" s="20">
        <f t="shared" si="17"/>
        <v>800</v>
      </c>
      <c r="H114" s="20">
        <f t="shared" si="17"/>
        <v>800</v>
      </c>
      <c r="I114" s="20">
        <f t="shared" si="17"/>
        <v>800</v>
      </c>
      <c r="J114" s="20">
        <f t="shared" si="17"/>
        <v>800</v>
      </c>
      <c r="K114" s="20">
        <f t="shared" si="17"/>
        <v>800</v>
      </c>
      <c r="L114" s="20">
        <f t="shared" si="17"/>
        <v>800</v>
      </c>
      <c r="M114" s="20">
        <f t="shared" si="17"/>
        <v>800</v>
      </c>
      <c r="N114" s="27">
        <f t="shared" si="8"/>
        <v>9600</v>
      </c>
    </row>
    <row r="115" spans="1:14" hidden="1" x14ac:dyDescent="0.25">
      <c r="A115" s="45">
        <f>A99</f>
        <v>0</v>
      </c>
      <c r="B115" s="20">
        <f t="shared" ref="B115:M115" si="18">$D99</f>
        <v>0</v>
      </c>
      <c r="C115" s="20">
        <f t="shared" si="18"/>
        <v>0</v>
      </c>
      <c r="D115" s="20">
        <f t="shared" si="18"/>
        <v>0</v>
      </c>
      <c r="E115" s="20">
        <f t="shared" si="18"/>
        <v>0</v>
      </c>
      <c r="F115" s="20">
        <f t="shared" si="18"/>
        <v>0</v>
      </c>
      <c r="G115" s="20">
        <f t="shared" si="18"/>
        <v>0</v>
      </c>
      <c r="H115" s="20">
        <f t="shared" si="18"/>
        <v>0</v>
      </c>
      <c r="I115" s="20">
        <f t="shared" si="18"/>
        <v>0</v>
      </c>
      <c r="J115" s="20">
        <f t="shared" si="18"/>
        <v>0</v>
      </c>
      <c r="K115" s="20">
        <f t="shared" si="18"/>
        <v>0</v>
      </c>
      <c r="L115" s="20">
        <f t="shared" si="18"/>
        <v>0</v>
      </c>
      <c r="M115" s="20">
        <f t="shared" si="18"/>
        <v>0</v>
      </c>
      <c r="N115" s="27">
        <f t="shared" si="8"/>
        <v>0</v>
      </c>
    </row>
    <row r="116" spans="1:14" ht="14.25" customHeight="1" x14ac:dyDescent="0.25">
      <c r="A116" s="45" t="str">
        <f>F96</f>
        <v>Коммунальные платежи</v>
      </c>
      <c r="B116" s="20">
        <f>$I96*B104</f>
        <v>7500</v>
      </c>
      <c r="C116" s="20">
        <f t="shared" ref="C116:M116" si="19">$I96*C104</f>
        <v>12000</v>
      </c>
      <c r="D116" s="20">
        <f t="shared" si="19"/>
        <v>15000</v>
      </c>
      <c r="E116" s="20">
        <f t="shared" si="19"/>
        <v>15000</v>
      </c>
      <c r="F116" s="20">
        <f t="shared" si="19"/>
        <v>15000</v>
      </c>
      <c r="G116" s="20">
        <f t="shared" si="19"/>
        <v>15000</v>
      </c>
      <c r="H116" s="20">
        <f t="shared" si="19"/>
        <v>15000</v>
      </c>
      <c r="I116" s="20">
        <f t="shared" si="19"/>
        <v>15000</v>
      </c>
      <c r="J116" s="20">
        <f t="shared" si="19"/>
        <v>15000</v>
      </c>
      <c r="K116" s="20">
        <f t="shared" si="19"/>
        <v>15000</v>
      </c>
      <c r="L116" s="20">
        <f t="shared" si="19"/>
        <v>15000</v>
      </c>
      <c r="M116" s="20">
        <f t="shared" si="19"/>
        <v>15000</v>
      </c>
      <c r="N116" s="27">
        <f t="shared" si="8"/>
        <v>169500</v>
      </c>
    </row>
    <row r="117" spans="1:14" ht="15" customHeight="1" x14ac:dyDescent="0.25">
      <c r="A117" s="45" t="str">
        <f>F97</f>
        <v>Реклама</v>
      </c>
      <c r="B117" s="20">
        <f t="shared" ref="B117:M118" si="20">$I97</f>
        <v>3000</v>
      </c>
      <c r="C117" s="20">
        <f t="shared" si="20"/>
        <v>3000</v>
      </c>
      <c r="D117" s="20">
        <f t="shared" si="20"/>
        <v>3000</v>
      </c>
      <c r="E117" s="20">
        <f t="shared" si="20"/>
        <v>3000</v>
      </c>
      <c r="F117" s="20">
        <f t="shared" si="20"/>
        <v>3000</v>
      </c>
      <c r="G117" s="20">
        <f t="shared" si="20"/>
        <v>3000</v>
      </c>
      <c r="H117" s="20">
        <f t="shared" si="20"/>
        <v>3000</v>
      </c>
      <c r="I117" s="20">
        <f t="shared" si="20"/>
        <v>3000</v>
      </c>
      <c r="J117" s="20">
        <f t="shared" si="20"/>
        <v>3000</v>
      </c>
      <c r="K117" s="20">
        <f t="shared" si="20"/>
        <v>3000</v>
      </c>
      <c r="L117" s="20">
        <f t="shared" si="20"/>
        <v>3000</v>
      </c>
      <c r="M117" s="20">
        <f t="shared" si="20"/>
        <v>3000</v>
      </c>
      <c r="N117" s="27">
        <f t="shared" ref="N117" si="21">SUM(B117:M117)</f>
        <v>36000</v>
      </c>
    </row>
    <row r="118" spans="1:14" x14ac:dyDescent="0.25">
      <c r="A118" s="45" t="str">
        <f>F98</f>
        <v>ФОТ</v>
      </c>
      <c r="B118" s="20">
        <f t="shared" si="20"/>
        <v>0</v>
      </c>
      <c r="C118" s="20">
        <f t="shared" si="20"/>
        <v>0</v>
      </c>
      <c r="D118" s="20">
        <f t="shared" si="20"/>
        <v>0</v>
      </c>
      <c r="E118" s="20">
        <f t="shared" si="20"/>
        <v>0</v>
      </c>
      <c r="F118" s="20">
        <f t="shared" si="20"/>
        <v>0</v>
      </c>
      <c r="G118" s="20">
        <f t="shared" si="20"/>
        <v>0</v>
      </c>
      <c r="H118" s="20">
        <f t="shared" si="20"/>
        <v>0</v>
      </c>
      <c r="I118" s="20">
        <f t="shared" si="20"/>
        <v>0</v>
      </c>
      <c r="J118" s="20">
        <f t="shared" si="20"/>
        <v>0</v>
      </c>
      <c r="K118" s="20">
        <f t="shared" si="20"/>
        <v>0</v>
      </c>
      <c r="L118" s="20">
        <f t="shared" si="20"/>
        <v>0</v>
      </c>
      <c r="M118" s="20">
        <f t="shared" si="20"/>
        <v>0</v>
      </c>
      <c r="N118" s="27">
        <f t="shared" si="8"/>
        <v>0</v>
      </c>
    </row>
    <row r="119" spans="1:14" hidden="1" x14ac:dyDescent="0.25">
      <c r="A119" s="45" t="str">
        <f>F97</f>
        <v>Реклама</v>
      </c>
      <c r="B119" s="20">
        <f t="shared" ref="B119:M119" si="22">$I97</f>
        <v>3000</v>
      </c>
      <c r="C119" s="20">
        <f t="shared" si="22"/>
        <v>3000</v>
      </c>
      <c r="D119" s="20">
        <f t="shared" si="22"/>
        <v>3000</v>
      </c>
      <c r="E119" s="20">
        <f t="shared" si="22"/>
        <v>3000</v>
      </c>
      <c r="F119" s="20">
        <f t="shared" si="22"/>
        <v>3000</v>
      </c>
      <c r="G119" s="20">
        <f t="shared" si="22"/>
        <v>3000</v>
      </c>
      <c r="H119" s="20">
        <f t="shared" si="22"/>
        <v>3000</v>
      </c>
      <c r="I119" s="20">
        <f t="shared" si="22"/>
        <v>3000</v>
      </c>
      <c r="J119" s="20">
        <f t="shared" si="22"/>
        <v>3000</v>
      </c>
      <c r="K119" s="20">
        <f t="shared" si="22"/>
        <v>3000</v>
      </c>
      <c r="L119" s="20">
        <f t="shared" si="22"/>
        <v>3000</v>
      </c>
      <c r="M119" s="20">
        <f t="shared" si="22"/>
        <v>3000</v>
      </c>
      <c r="N119" s="27">
        <f t="shared" si="8"/>
        <v>36000</v>
      </c>
    </row>
    <row r="120" spans="1:14" hidden="1" x14ac:dyDescent="0.25">
      <c r="A120" s="45" t="str">
        <f>F98</f>
        <v>ФОТ</v>
      </c>
      <c r="B120" s="20">
        <f t="shared" ref="B120:M120" si="23">$I98</f>
        <v>0</v>
      </c>
      <c r="C120" s="20">
        <f t="shared" si="23"/>
        <v>0</v>
      </c>
      <c r="D120" s="20">
        <f t="shared" si="23"/>
        <v>0</v>
      </c>
      <c r="E120" s="20">
        <f t="shared" si="23"/>
        <v>0</v>
      </c>
      <c r="F120" s="20">
        <f t="shared" si="23"/>
        <v>0</v>
      </c>
      <c r="G120" s="20">
        <f t="shared" si="23"/>
        <v>0</v>
      </c>
      <c r="H120" s="20">
        <f t="shared" si="23"/>
        <v>0</v>
      </c>
      <c r="I120" s="20">
        <f t="shared" si="23"/>
        <v>0</v>
      </c>
      <c r="J120" s="20">
        <f t="shared" si="23"/>
        <v>0</v>
      </c>
      <c r="K120" s="20">
        <f t="shared" si="23"/>
        <v>0</v>
      </c>
      <c r="L120" s="20">
        <f t="shared" si="23"/>
        <v>0</v>
      </c>
      <c r="M120" s="20">
        <f t="shared" si="23"/>
        <v>0</v>
      </c>
      <c r="N120" s="27">
        <f t="shared" si="8"/>
        <v>0</v>
      </c>
    </row>
    <row r="121" spans="1:14" x14ac:dyDescent="0.25">
      <c r="A121" s="44" t="s">
        <v>21</v>
      </c>
      <c r="B121" s="20">
        <f t="shared" ref="B121:M121" si="24">SUM(B122:B123)</f>
        <v>3100</v>
      </c>
      <c r="C121" s="20">
        <f t="shared" si="24"/>
        <v>4960</v>
      </c>
      <c r="D121" s="20">
        <f t="shared" si="24"/>
        <v>6200</v>
      </c>
      <c r="E121" s="20">
        <f t="shared" si="24"/>
        <v>6200</v>
      </c>
      <c r="F121" s="20">
        <f t="shared" si="24"/>
        <v>6200</v>
      </c>
      <c r="G121" s="20">
        <f t="shared" si="24"/>
        <v>6200</v>
      </c>
      <c r="H121" s="20">
        <f t="shared" si="24"/>
        <v>6200</v>
      </c>
      <c r="I121" s="20">
        <f t="shared" si="24"/>
        <v>6200</v>
      </c>
      <c r="J121" s="20">
        <f t="shared" si="24"/>
        <v>6200</v>
      </c>
      <c r="K121" s="20">
        <f t="shared" si="24"/>
        <v>6200</v>
      </c>
      <c r="L121" s="20">
        <f t="shared" si="24"/>
        <v>6200</v>
      </c>
      <c r="M121" s="20">
        <f t="shared" si="24"/>
        <v>6200</v>
      </c>
      <c r="N121" s="27">
        <f t="shared" si="8"/>
        <v>70060</v>
      </c>
    </row>
    <row r="122" spans="1:14" x14ac:dyDescent="0.25">
      <c r="A122" s="45" t="s">
        <v>66</v>
      </c>
      <c r="B122" s="20">
        <f t="shared" ref="B122:M122" si="25">B106*0.04</f>
        <v>3100</v>
      </c>
      <c r="C122" s="20">
        <f t="shared" si="25"/>
        <v>4960</v>
      </c>
      <c r="D122" s="20">
        <f t="shared" si="25"/>
        <v>6200</v>
      </c>
      <c r="E122" s="20">
        <f t="shared" si="25"/>
        <v>6200</v>
      </c>
      <c r="F122" s="20">
        <f t="shared" si="25"/>
        <v>6200</v>
      </c>
      <c r="G122" s="20">
        <f t="shared" si="25"/>
        <v>6200</v>
      </c>
      <c r="H122" s="20">
        <f t="shared" si="25"/>
        <v>6200</v>
      </c>
      <c r="I122" s="20">
        <f t="shared" si="25"/>
        <v>6200</v>
      </c>
      <c r="J122" s="20">
        <f t="shared" si="25"/>
        <v>6200</v>
      </c>
      <c r="K122" s="20">
        <f t="shared" si="25"/>
        <v>6200</v>
      </c>
      <c r="L122" s="20">
        <f t="shared" si="25"/>
        <v>6200</v>
      </c>
      <c r="M122" s="20">
        <f t="shared" si="25"/>
        <v>6200</v>
      </c>
      <c r="N122" s="27">
        <f t="shared" si="8"/>
        <v>70060</v>
      </c>
    </row>
    <row r="123" spans="1:14" hidden="1" x14ac:dyDescent="0.25">
      <c r="A123" s="45" t="s">
        <v>48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7"/>
      <c r="N123" s="27">
        <f t="shared" si="8"/>
        <v>0</v>
      </c>
    </row>
    <row r="124" spans="1:14" x14ac:dyDescent="0.25">
      <c r="A124" s="44" t="s">
        <v>22</v>
      </c>
      <c r="B124" s="20">
        <f t="shared" ref="B124:M124" si="26">B106-B107-B121</f>
        <v>17000</v>
      </c>
      <c r="C124" s="20">
        <f t="shared" si="26"/>
        <v>36040</v>
      </c>
      <c r="D124" s="20">
        <f t="shared" si="26"/>
        <v>48200</v>
      </c>
      <c r="E124" s="20">
        <f t="shared" si="26"/>
        <v>48200</v>
      </c>
      <c r="F124" s="20">
        <f t="shared" si="26"/>
        <v>48200</v>
      </c>
      <c r="G124" s="20">
        <f t="shared" si="26"/>
        <v>48200</v>
      </c>
      <c r="H124" s="20">
        <f t="shared" si="26"/>
        <v>48200</v>
      </c>
      <c r="I124" s="20">
        <f t="shared" si="26"/>
        <v>48200</v>
      </c>
      <c r="J124" s="20">
        <f t="shared" si="26"/>
        <v>48200</v>
      </c>
      <c r="K124" s="20">
        <f t="shared" si="26"/>
        <v>48200</v>
      </c>
      <c r="L124" s="20">
        <f t="shared" si="26"/>
        <v>48200</v>
      </c>
      <c r="M124" s="20">
        <f t="shared" si="26"/>
        <v>48200</v>
      </c>
      <c r="N124" s="27">
        <f t="shared" si="8"/>
        <v>535040</v>
      </c>
    </row>
    <row r="125" spans="1:14" ht="29.25" customHeight="1" x14ac:dyDescent="0.25">
      <c r="A125" s="46">
        <f>-E54</f>
        <v>-355676</v>
      </c>
      <c r="B125" s="21">
        <f>A125+B124</f>
        <v>-338676</v>
      </c>
      <c r="C125" s="21">
        <f t="shared" ref="C125:M125" si="27">B125+C124</f>
        <v>-302636</v>
      </c>
      <c r="D125" s="21">
        <f t="shared" si="27"/>
        <v>-254436</v>
      </c>
      <c r="E125" s="21">
        <f t="shared" si="27"/>
        <v>-206236</v>
      </c>
      <c r="F125" s="21">
        <f t="shared" si="27"/>
        <v>-158036</v>
      </c>
      <c r="G125" s="21">
        <f t="shared" si="27"/>
        <v>-109836</v>
      </c>
      <c r="H125" s="21">
        <f t="shared" si="27"/>
        <v>-61636</v>
      </c>
      <c r="I125" s="21">
        <f t="shared" si="27"/>
        <v>-13436</v>
      </c>
      <c r="J125" s="21">
        <f t="shared" si="27"/>
        <v>34764</v>
      </c>
      <c r="K125" s="21">
        <f t="shared" si="27"/>
        <v>82964</v>
      </c>
      <c r="L125" s="21">
        <f t="shared" si="27"/>
        <v>131164</v>
      </c>
      <c r="M125" s="21">
        <f t="shared" si="27"/>
        <v>179364</v>
      </c>
      <c r="N125" s="27"/>
    </row>
    <row r="127" spans="1:14" ht="16.5" x14ac:dyDescent="0.25">
      <c r="A127" s="12" t="s">
        <v>23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3"/>
      <c r="N127" s="13"/>
    </row>
    <row r="128" spans="1:14" ht="31.5" customHeight="1" x14ac:dyDescent="0.25">
      <c r="A128" s="20" t="s">
        <v>24</v>
      </c>
      <c r="B128" s="74" t="s">
        <v>34</v>
      </c>
      <c r="C128" s="75"/>
      <c r="D128" s="80" t="s">
        <v>25</v>
      </c>
      <c r="E128" s="80"/>
      <c r="F128" s="28"/>
      <c r="G128" s="80" t="s">
        <v>57</v>
      </c>
      <c r="H128" s="80"/>
      <c r="I128" s="80"/>
      <c r="J128" s="80"/>
      <c r="K128" s="80"/>
      <c r="L128" s="29" t="s">
        <v>58</v>
      </c>
      <c r="M128" s="80" t="s">
        <v>60</v>
      </c>
      <c r="N128" s="80"/>
    </row>
    <row r="129" spans="1:14" ht="18" customHeight="1" x14ac:dyDescent="0.25">
      <c r="A129" s="30" t="s">
        <v>26</v>
      </c>
      <c r="B129" s="76">
        <f>D129/12</f>
        <v>145958.33333333334</v>
      </c>
      <c r="C129" s="77"/>
      <c r="D129" s="92">
        <f>N106</f>
        <v>1751500</v>
      </c>
      <c r="E129" s="93"/>
      <c r="F129" s="28"/>
      <c r="G129" s="160" t="s">
        <v>49</v>
      </c>
      <c r="H129" s="160"/>
      <c r="I129" s="160"/>
      <c r="J129" s="160"/>
      <c r="K129" s="160"/>
      <c r="L129" s="20" t="s">
        <v>54</v>
      </c>
      <c r="M129" s="80">
        <f>E54</f>
        <v>355676</v>
      </c>
      <c r="N129" s="80"/>
    </row>
    <row r="130" spans="1:14" x14ac:dyDescent="0.25">
      <c r="A130" s="30" t="s">
        <v>27</v>
      </c>
      <c r="B130" s="76">
        <f>D130/12</f>
        <v>68741.666666666672</v>
      </c>
      <c r="C130" s="77"/>
      <c r="D130" s="92">
        <f>N108</f>
        <v>824900</v>
      </c>
      <c r="E130" s="93"/>
      <c r="F130" s="28"/>
      <c r="G130" s="161" t="s">
        <v>50</v>
      </c>
      <c r="H130" s="161"/>
      <c r="I130" s="161"/>
      <c r="J130" s="161"/>
      <c r="K130" s="161"/>
      <c r="L130" s="20" t="s">
        <v>54</v>
      </c>
      <c r="M130" s="146">
        <f>B129</f>
        <v>145958.33333333334</v>
      </c>
      <c r="N130" s="146"/>
    </row>
    <row r="131" spans="1:14" x14ac:dyDescent="0.25">
      <c r="A131" s="30" t="s">
        <v>28</v>
      </c>
      <c r="B131" s="76">
        <f t="shared" ref="B131:B133" si="28">D131/12</f>
        <v>26791.666666666668</v>
      </c>
      <c r="C131" s="77"/>
      <c r="D131" s="92">
        <f>N107-N108</f>
        <v>321500</v>
      </c>
      <c r="E131" s="93"/>
      <c r="F131" s="28"/>
      <c r="G131" s="161" t="s">
        <v>51</v>
      </c>
      <c r="H131" s="161"/>
      <c r="I131" s="161"/>
      <c r="J131" s="161"/>
      <c r="K131" s="161"/>
      <c r="L131" s="20" t="s">
        <v>54</v>
      </c>
      <c r="M131" s="146">
        <f>B130</f>
        <v>68741.666666666672</v>
      </c>
      <c r="N131" s="146"/>
    </row>
    <row r="132" spans="1:14" ht="26.25" customHeight="1" x14ac:dyDescent="0.25">
      <c r="A132" s="30" t="s">
        <v>29</v>
      </c>
      <c r="B132" s="76">
        <f t="shared" si="28"/>
        <v>5838.333333333333</v>
      </c>
      <c r="C132" s="77"/>
      <c r="D132" s="92">
        <f>N121</f>
        <v>70060</v>
      </c>
      <c r="E132" s="93"/>
      <c r="F132" s="28"/>
      <c r="G132" s="161" t="s">
        <v>59</v>
      </c>
      <c r="H132" s="161"/>
      <c r="I132" s="161"/>
      <c r="J132" s="161"/>
      <c r="K132" s="161"/>
      <c r="L132" s="20" t="s">
        <v>54</v>
      </c>
      <c r="M132" s="146">
        <f>B133</f>
        <v>44586.666666666664</v>
      </c>
      <c r="N132" s="146"/>
    </row>
    <row r="133" spans="1:14" ht="26.25" customHeight="1" x14ac:dyDescent="0.25">
      <c r="A133" s="30" t="s">
        <v>30</v>
      </c>
      <c r="B133" s="76">
        <f t="shared" si="28"/>
        <v>44586.666666666664</v>
      </c>
      <c r="C133" s="77"/>
      <c r="D133" s="92">
        <f>D129-D130-D131-D132</f>
        <v>535040</v>
      </c>
      <c r="E133" s="93"/>
      <c r="F133" s="28"/>
      <c r="G133" s="161" t="s">
        <v>52</v>
      </c>
      <c r="H133" s="161"/>
      <c r="I133" s="161"/>
      <c r="J133" s="161"/>
      <c r="K133" s="161"/>
      <c r="L133" s="20" t="s">
        <v>55</v>
      </c>
      <c r="M133" s="135">
        <v>8</v>
      </c>
      <c r="N133" s="136"/>
    </row>
    <row r="134" spans="1:14" x14ac:dyDescent="0.25">
      <c r="A134" s="32"/>
      <c r="B134" s="33"/>
      <c r="C134" s="33"/>
      <c r="D134" s="28"/>
      <c r="E134" s="28"/>
      <c r="F134" s="28"/>
      <c r="G134" s="31" t="s">
        <v>53</v>
      </c>
      <c r="H134" s="34"/>
      <c r="I134" s="35"/>
      <c r="J134" s="35"/>
      <c r="K134" s="36"/>
      <c r="L134" s="20" t="s">
        <v>56</v>
      </c>
      <c r="M134" s="144">
        <f>M132/M130</f>
        <v>0.30547530687981728</v>
      </c>
      <c r="N134" s="144"/>
    </row>
    <row r="135" spans="1:14" ht="17.25" x14ac:dyDescent="0.3">
      <c r="A135" s="5"/>
      <c r="B135" s="6"/>
      <c r="C135" s="6"/>
      <c r="D135" s="2"/>
      <c r="E135" s="2"/>
      <c r="F135" s="2"/>
      <c r="G135" s="8"/>
      <c r="H135" s="9"/>
      <c r="I135" s="9"/>
      <c r="J135" s="9"/>
      <c r="K135" s="9"/>
      <c r="L135" s="10"/>
      <c r="M135" s="11"/>
      <c r="N135" s="11"/>
    </row>
    <row r="136" spans="1:14" ht="17.25" x14ac:dyDescent="0.3">
      <c r="A136" s="49" t="s">
        <v>128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4" ht="17.25" x14ac:dyDescent="0.3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27" t="s">
        <v>129</v>
      </c>
      <c r="B138" s="72" t="s">
        <v>3</v>
      </c>
      <c r="C138" s="73"/>
      <c r="D138" s="73" t="s">
        <v>130</v>
      </c>
      <c r="E138" s="73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50" t="s">
        <v>131</v>
      </c>
      <c r="B139" s="73">
        <v>350000</v>
      </c>
      <c r="C139" s="73"/>
      <c r="D139" s="94">
        <f>(B139/E54)*100</f>
        <v>98.40416558890675</v>
      </c>
      <c r="E139" s="94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29" t="s">
        <v>132</v>
      </c>
      <c r="B140" s="73">
        <f>E54-350000</f>
        <v>5676</v>
      </c>
      <c r="C140" s="73"/>
      <c r="D140" s="94">
        <f>(B140/E54)*100</f>
        <v>1.5958344110932423</v>
      </c>
      <c r="E140" s="94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29" t="s">
        <v>133</v>
      </c>
      <c r="B141" s="73"/>
      <c r="C141" s="73"/>
      <c r="D141" s="94"/>
      <c r="E141" s="94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51" t="s">
        <v>6</v>
      </c>
      <c r="B142" s="73">
        <f>SUM(B139:C141)</f>
        <v>355676</v>
      </c>
      <c r="C142" s="73"/>
      <c r="D142" s="73">
        <f>SUM(D139:E141)</f>
        <v>99.999999999999986</v>
      </c>
      <c r="E142" s="73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2"/>
      <c r="B143" s="90"/>
      <c r="C143" s="90"/>
      <c r="D143" s="90"/>
      <c r="E143" s="90"/>
      <c r="F143" s="2"/>
      <c r="G143" s="2"/>
      <c r="H143" s="2"/>
      <c r="I143" s="2"/>
      <c r="J143" s="2"/>
      <c r="K143" s="2"/>
      <c r="L143" s="2"/>
    </row>
    <row r="144" spans="1:14" ht="15.75" customHeight="1" x14ac:dyDescent="0.25">
      <c r="A144" s="91" t="s">
        <v>134</v>
      </c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1:12" ht="15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2" ht="17.25" x14ac:dyDescent="0.3">
      <c r="A146" s="78" t="s">
        <v>135</v>
      </c>
      <c r="B146" s="78"/>
      <c r="C146" s="78"/>
      <c r="D146" s="78" t="s">
        <v>136</v>
      </c>
      <c r="E146" s="78"/>
      <c r="F146" s="78"/>
      <c r="G146" s="78"/>
      <c r="H146" s="78"/>
      <c r="I146" s="2"/>
      <c r="J146" s="2"/>
      <c r="K146" s="2"/>
      <c r="L146" s="2"/>
    </row>
    <row r="147" spans="1:12" ht="85.5" customHeight="1" x14ac:dyDescent="0.3">
      <c r="A147" s="89" t="s">
        <v>167</v>
      </c>
      <c r="B147" s="89"/>
      <c r="C147" s="89"/>
      <c r="D147" s="89" t="s">
        <v>171</v>
      </c>
      <c r="E147" s="89"/>
      <c r="F147" s="89"/>
      <c r="G147" s="89"/>
      <c r="H147" s="89"/>
      <c r="I147" s="2"/>
      <c r="J147" s="2"/>
      <c r="K147" s="2"/>
      <c r="L147" s="2"/>
    </row>
    <row r="148" spans="1:12" ht="72" customHeight="1" x14ac:dyDescent="0.3">
      <c r="A148" s="89" t="s">
        <v>168</v>
      </c>
      <c r="B148" s="89"/>
      <c r="C148" s="89"/>
      <c r="D148" s="89" t="s">
        <v>172</v>
      </c>
      <c r="E148" s="89"/>
      <c r="F148" s="89"/>
      <c r="G148" s="89"/>
      <c r="H148" s="89"/>
      <c r="I148" s="2"/>
      <c r="J148" s="2"/>
      <c r="K148" s="2"/>
      <c r="L148" s="2"/>
    </row>
    <row r="149" spans="1:12" ht="72" customHeight="1" x14ac:dyDescent="0.3">
      <c r="A149" s="89" t="s">
        <v>169</v>
      </c>
      <c r="B149" s="89"/>
      <c r="C149" s="89"/>
      <c r="D149" s="89" t="s">
        <v>173</v>
      </c>
      <c r="E149" s="89"/>
      <c r="F149" s="89"/>
      <c r="G149" s="89"/>
      <c r="H149" s="89"/>
      <c r="I149" s="2"/>
      <c r="J149" s="2"/>
      <c r="K149" s="2"/>
      <c r="L149" s="2"/>
    </row>
    <row r="150" spans="1:12" ht="72" customHeight="1" x14ac:dyDescent="0.3">
      <c r="A150" s="89" t="s">
        <v>170</v>
      </c>
      <c r="B150" s="89"/>
      <c r="C150" s="89"/>
      <c r="D150" s="89" t="s">
        <v>174</v>
      </c>
      <c r="E150" s="89"/>
      <c r="F150" s="89"/>
      <c r="G150" s="89"/>
      <c r="H150" s="89"/>
      <c r="I150" s="2"/>
      <c r="J150" s="2"/>
      <c r="K150" s="2"/>
      <c r="L150" s="2"/>
    </row>
    <row r="151" spans="1:12" ht="17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7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7.25" x14ac:dyDescent="0.3">
      <c r="A154" s="102" t="s">
        <v>80</v>
      </c>
      <c r="B154" s="102"/>
      <c r="C154" t="s">
        <v>81</v>
      </c>
      <c r="K154" s="2"/>
      <c r="L154" s="2"/>
    </row>
    <row r="155" spans="1:12" ht="17.25" x14ac:dyDescent="0.3">
      <c r="A155" s="162" t="s">
        <v>89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2"/>
      <c r="L155" s="2"/>
    </row>
    <row r="156" spans="1:12" ht="17.25" x14ac:dyDescent="0.3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2"/>
      <c r="L156" s="2"/>
    </row>
    <row r="157" spans="1:12" ht="17.25" x14ac:dyDescent="0.3">
      <c r="K157" s="2"/>
      <c r="L157" s="2"/>
    </row>
    <row r="158" spans="1:12" ht="17.25" x14ac:dyDescent="0.3">
      <c r="A158" s="137" t="s">
        <v>82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2"/>
      <c r="L158" s="2"/>
    </row>
    <row r="159" spans="1:12" ht="17.25" x14ac:dyDescent="0.3">
      <c r="A159" s="137" t="s">
        <v>83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2"/>
      <c r="L159" s="2"/>
    </row>
    <row r="160" spans="1:12" x14ac:dyDescent="0.25">
      <c r="A160" s="137" t="s">
        <v>84</v>
      </c>
      <c r="B160" s="137"/>
      <c r="C160" s="137"/>
      <c r="D160" s="137"/>
      <c r="E160" s="137"/>
      <c r="F160" s="137"/>
      <c r="G160" s="137"/>
      <c r="H160" s="137"/>
      <c r="I160" s="137"/>
      <c r="J160" s="137"/>
    </row>
    <row r="161" spans="1:14" x14ac:dyDescent="0.25">
      <c r="A161" s="137" t="s">
        <v>85</v>
      </c>
      <c r="B161" s="137"/>
      <c r="C161" s="137"/>
      <c r="D161" s="137"/>
      <c r="E161" s="137"/>
      <c r="F161" s="137"/>
      <c r="G161" s="137"/>
      <c r="H161" s="137"/>
      <c r="I161" s="137"/>
      <c r="J161" s="137"/>
    </row>
    <row r="163" spans="1:14" x14ac:dyDescent="0.25">
      <c r="A163" s="162" t="s">
        <v>87</v>
      </c>
      <c r="B163" s="163"/>
      <c r="C163" s="163"/>
      <c r="D163" s="163"/>
      <c r="E163" s="163"/>
      <c r="F163" s="163"/>
      <c r="G163" s="163"/>
      <c r="H163" s="163"/>
      <c r="I163" s="163"/>
      <c r="J163" s="163"/>
    </row>
    <row r="164" spans="1:14" ht="15" customHeight="1" x14ac:dyDescent="0.2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</row>
    <row r="165" spans="1:14" x14ac:dyDescent="0.2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</row>
    <row r="166" spans="1:14" x14ac:dyDescent="0.2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4">
        <f ca="1">TODAY()</f>
        <v>45446</v>
      </c>
      <c r="L166" s="164"/>
    </row>
    <row r="167" spans="1:14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1:14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14" x14ac:dyDescent="0.25">
      <c r="J169" s="139" t="s">
        <v>88</v>
      </c>
      <c r="K169" s="139"/>
      <c r="L169" s="139"/>
      <c r="M169" s="139"/>
      <c r="N169" s="139"/>
    </row>
  </sheetData>
  <mergeCells count="234">
    <mergeCell ref="K89:L89"/>
    <mergeCell ref="I87:J87"/>
    <mergeCell ref="I88:J88"/>
    <mergeCell ref="I89:J89"/>
    <mergeCell ref="A95:C95"/>
    <mergeCell ref="D128:E128"/>
    <mergeCell ref="I95:J95"/>
    <mergeCell ref="F95:H95"/>
    <mergeCell ref="B60:F60"/>
    <mergeCell ref="B61:F61"/>
    <mergeCell ref="A84:C84"/>
    <mergeCell ref="G84:H84"/>
    <mergeCell ref="I84:J84"/>
    <mergeCell ref="K84:L84"/>
    <mergeCell ref="A82:C82"/>
    <mergeCell ref="G82:H82"/>
    <mergeCell ref="I82:J82"/>
    <mergeCell ref="K82:L82"/>
    <mergeCell ref="A83:C83"/>
    <mergeCell ref="G83:H83"/>
    <mergeCell ref="I83:J83"/>
    <mergeCell ref="K83:L83"/>
    <mergeCell ref="A85:C85"/>
    <mergeCell ref="G85:H85"/>
    <mergeCell ref="F96:H96"/>
    <mergeCell ref="F97:H97"/>
    <mergeCell ref="G129:K129"/>
    <mergeCell ref="G130:K130"/>
    <mergeCell ref="G131:K131"/>
    <mergeCell ref="I98:J98"/>
    <mergeCell ref="G132:K132"/>
    <mergeCell ref="A163:J166"/>
    <mergeCell ref="K166:L166"/>
    <mergeCell ref="A155:J156"/>
    <mergeCell ref="A148:C148"/>
    <mergeCell ref="D148:H148"/>
    <mergeCell ref="A149:C149"/>
    <mergeCell ref="D149:H149"/>
    <mergeCell ref="G133:K133"/>
    <mergeCell ref="D133:E133"/>
    <mergeCell ref="F79:F80"/>
    <mergeCell ref="I79:J80"/>
    <mergeCell ref="G81:H81"/>
    <mergeCell ref="G86:H86"/>
    <mergeCell ref="I86:J86"/>
    <mergeCell ref="K86:L86"/>
    <mergeCell ref="I85:J85"/>
    <mergeCell ref="K85:L85"/>
    <mergeCell ref="K81:L81"/>
    <mergeCell ref="J169:N169"/>
    <mergeCell ref="A96:C96"/>
    <mergeCell ref="A101:L101"/>
    <mergeCell ref="A158:J158"/>
    <mergeCell ref="A159:J159"/>
    <mergeCell ref="A160:J160"/>
    <mergeCell ref="A98:C98"/>
    <mergeCell ref="A97:C97"/>
    <mergeCell ref="A99:C99"/>
    <mergeCell ref="D96:E96"/>
    <mergeCell ref="D97:E97"/>
    <mergeCell ref="D98:E98"/>
    <mergeCell ref="D99:E99"/>
    <mergeCell ref="M134:N134"/>
    <mergeCell ref="F99:H99"/>
    <mergeCell ref="I99:J99"/>
    <mergeCell ref="G128:K128"/>
    <mergeCell ref="M128:N128"/>
    <mergeCell ref="M129:N129"/>
    <mergeCell ref="M130:N130"/>
    <mergeCell ref="M131:N131"/>
    <mergeCell ref="M132:N132"/>
    <mergeCell ref="I96:J96"/>
    <mergeCell ref="I97:J97"/>
    <mergeCell ref="M133:N133"/>
    <mergeCell ref="A161:J161"/>
    <mergeCell ref="B132:C132"/>
    <mergeCell ref="B133:C133"/>
    <mergeCell ref="A154:B154"/>
    <mergeCell ref="A2:L2"/>
    <mergeCell ref="A73:L73"/>
    <mergeCell ref="A75:L75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E45:G45"/>
    <mergeCell ref="B131:C131"/>
    <mergeCell ref="D129:E129"/>
    <mergeCell ref="I81:J81"/>
    <mergeCell ref="K79:L80"/>
    <mergeCell ref="A18:L18"/>
    <mergeCell ref="C32:D32"/>
    <mergeCell ref="C31:D31"/>
    <mergeCell ref="A54:B54"/>
    <mergeCell ref="E54:G54"/>
    <mergeCell ref="H54:L54"/>
    <mergeCell ref="E29:F29"/>
    <mergeCell ref="E30:F30"/>
    <mergeCell ref="E31:F31"/>
    <mergeCell ref="E32:F32"/>
    <mergeCell ref="A41:L41"/>
    <mergeCell ref="A47:B47"/>
    <mergeCell ref="E47:G47"/>
    <mergeCell ref="A71:F71"/>
    <mergeCell ref="A72:L72"/>
    <mergeCell ref="A69:F69"/>
    <mergeCell ref="A70:L70"/>
    <mergeCell ref="H45:L45"/>
    <mergeCell ref="H44:L44"/>
    <mergeCell ref="A45:B45"/>
    <mergeCell ref="A46:B46"/>
    <mergeCell ref="E46:G46"/>
    <mergeCell ref="A74:F74"/>
    <mergeCell ref="A15:L15"/>
    <mergeCell ref="A16:L16"/>
    <mergeCell ref="A9:L9"/>
    <mergeCell ref="A10:L10"/>
    <mergeCell ref="A11:L11"/>
    <mergeCell ref="A88:C88"/>
    <mergeCell ref="A89:C89"/>
    <mergeCell ref="A90:C90"/>
    <mergeCell ref="D132:E132"/>
    <mergeCell ref="I92:J92"/>
    <mergeCell ref="K90:L90"/>
    <mergeCell ref="K91:L91"/>
    <mergeCell ref="K92:L92"/>
    <mergeCell ref="K87:L87"/>
    <mergeCell ref="K88:L88"/>
    <mergeCell ref="A94:L94"/>
    <mergeCell ref="D130:E130"/>
    <mergeCell ref="A102:L102"/>
    <mergeCell ref="F98:H98"/>
    <mergeCell ref="D95:E95"/>
    <mergeCell ref="G92:H92"/>
    <mergeCell ref="I91:J91"/>
    <mergeCell ref="I90:J90"/>
    <mergeCell ref="G87:H87"/>
    <mergeCell ref="G88:H88"/>
    <mergeCell ref="G89:H89"/>
    <mergeCell ref="G90:H90"/>
    <mergeCell ref="G91:H91"/>
    <mergeCell ref="A87:C87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A44:B44"/>
    <mergeCell ref="E44:G44"/>
    <mergeCell ref="H46:L46"/>
    <mergeCell ref="A58:A59"/>
    <mergeCell ref="G58:G59"/>
    <mergeCell ref="H58:J58"/>
    <mergeCell ref="B58:F59"/>
    <mergeCell ref="A55:L55"/>
    <mergeCell ref="H47:L47"/>
    <mergeCell ref="D150:H150"/>
    <mergeCell ref="B142:C142"/>
    <mergeCell ref="D142:E142"/>
    <mergeCell ref="B143:C143"/>
    <mergeCell ref="D143:E143"/>
    <mergeCell ref="A146:C146"/>
    <mergeCell ref="A144:L144"/>
    <mergeCell ref="D146:H146"/>
    <mergeCell ref="A147:C147"/>
    <mergeCell ref="A150:C150"/>
    <mergeCell ref="D147:H147"/>
    <mergeCell ref="B141:C141"/>
    <mergeCell ref="D131:E131"/>
    <mergeCell ref="D138:E138"/>
    <mergeCell ref="D139:E139"/>
    <mergeCell ref="D140:E140"/>
    <mergeCell ref="D141:E141"/>
    <mergeCell ref="A91:C91"/>
    <mergeCell ref="A92:C92"/>
    <mergeCell ref="B138:C138"/>
    <mergeCell ref="B139:C139"/>
    <mergeCell ref="B140:C140"/>
    <mergeCell ref="B128:C128"/>
    <mergeCell ref="B129:C129"/>
    <mergeCell ref="B130:C130"/>
    <mergeCell ref="A51:B51"/>
    <mergeCell ref="A81:C81"/>
    <mergeCell ref="A86:C86"/>
    <mergeCell ref="A78:F78"/>
    <mergeCell ref="A76:F76"/>
    <mergeCell ref="A77:L77"/>
    <mergeCell ref="A62:F62"/>
    <mergeCell ref="A64:L64"/>
    <mergeCell ref="A65:F65"/>
    <mergeCell ref="A66:L66"/>
    <mergeCell ref="A67:F67"/>
    <mergeCell ref="A68:L68"/>
    <mergeCell ref="G79:H80"/>
    <mergeCell ref="A79:C80"/>
    <mergeCell ref="D79:D80"/>
    <mergeCell ref="E79:E80"/>
    <mergeCell ref="E51:G51"/>
    <mergeCell ref="H51:L51"/>
    <mergeCell ref="A52:B52"/>
    <mergeCell ref="E52:G52"/>
    <mergeCell ref="H52:L52"/>
    <mergeCell ref="A53:B53"/>
    <mergeCell ref="E53:G53"/>
    <mergeCell ref="H53:L53"/>
    <mergeCell ref="A48:B48"/>
    <mergeCell ref="E48:G48"/>
    <mergeCell ref="H48:L48"/>
    <mergeCell ref="A49:B49"/>
    <mergeCell ref="E49:G49"/>
    <mergeCell ref="H49:L49"/>
    <mergeCell ref="A50:B50"/>
    <mergeCell ref="E50:G50"/>
    <mergeCell ref="H50:L50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5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2024-06-03T13:46:16Z</dcterms:modified>
</cp:coreProperties>
</file>