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8_{0B02C58A-14AE-4C60-9247-1FC89FBD81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E62" i="1" l="1"/>
  <c r="E58" i="1" s="1"/>
  <c r="E60" i="1"/>
  <c r="E59" i="1"/>
  <c r="E61" i="1"/>
  <c r="E48" i="1"/>
  <c r="E47" i="1" s="1"/>
  <c r="K93" i="1"/>
  <c r="G93" i="1"/>
  <c r="K92" i="1"/>
  <c r="G92" i="1"/>
  <c r="K91" i="1"/>
  <c r="G91" i="1"/>
  <c r="K90" i="1"/>
  <c r="G90" i="1"/>
  <c r="E50" i="1"/>
  <c r="E51" i="1"/>
  <c r="E52" i="1"/>
  <c r="E53" i="1"/>
  <c r="E54" i="1"/>
  <c r="E55" i="1"/>
  <c r="E56" i="1"/>
  <c r="E57" i="1"/>
  <c r="E49" i="1" l="1"/>
  <c r="E63" i="1" s="1"/>
  <c r="C120" i="1"/>
  <c r="D120" i="1"/>
  <c r="E120" i="1"/>
  <c r="F120" i="1"/>
  <c r="G120" i="1"/>
  <c r="H120" i="1"/>
  <c r="I120" i="1"/>
  <c r="J120" i="1"/>
  <c r="K120" i="1"/>
  <c r="L120" i="1"/>
  <c r="M120" i="1"/>
  <c r="B120" i="1"/>
  <c r="C124" i="1"/>
  <c r="D124" i="1"/>
  <c r="E124" i="1"/>
  <c r="F124" i="1"/>
  <c r="G124" i="1"/>
  <c r="H124" i="1"/>
  <c r="I124" i="1"/>
  <c r="J124" i="1"/>
  <c r="K124" i="1"/>
  <c r="L124" i="1"/>
  <c r="M124" i="1"/>
  <c r="C123" i="1"/>
  <c r="D123" i="1"/>
  <c r="E123" i="1"/>
  <c r="F123" i="1"/>
  <c r="G123" i="1"/>
  <c r="H123" i="1"/>
  <c r="I123" i="1"/>
  <c r="J123" i="1"/>
  <c r="K123" i="1"/>
  <c r="L123" i="1"/>
  <c r="M123" i="1"/>
  <c r="C116" i="1"/>
  <c r="D116" i="1"/>
  <c r="E116" i="1"/>
  <c r="F116" i="1"/>
  <c r="G116" i="1"/>
  <c r="H116" i="1"/>
  <c r="I116" i="1"/>
  <c r="J116" i="1"/>
  <c r="K116" i="1"/>
  <c r="L116" i="1"/>
  <c r="M116" i="1"/>
  <c r="C117" i="1"/>
  <c r="D117" i="1"/>
  <c r="E117" i="1"/>
  <c r="F117" i="1"/>
  <c r="G117" i="1"/>
  <c r="H117" i="1"/>
  <c r="I117" i="1"/>
  <c r="J117" i="1"/>
  <c r="K117" i="1"/>
  <c r="L117" i="1"/>
  <c r="M117" i="1"/>
  <c r="B123" i="1"/>
  <c r="B116" i="1"/>
  <c r="B124" i="1"/>
  <c r="B117" i="1"/>
  <c r="B118" i="1"/>
  <c r="B119" i="1"/>
  <c r="A125" i="1"/>
  <c r="A124" i="1"/>
  <c r="A123" i="1"/>
  <c r="A120" i="1"/>
  <c r="A117" i="1"/>
  <c r="E99" i="1"/>
  <c r="H70" i="1"/>
  <c r="I70" i="1"/>
  <c r="J70" i="1"/>
  <c r="G70" i="1"/>
  <c r="E31" i="1"/>
  <c r="E30" i="1"/>
  <c r="D40" i="1"/>
  <c r="E46" i="1"/>
  <c r="E45" i="1"/>
  <c r="E44" i="1"/>
  <c r="C32" i="1"/>
  <c r="B32" i="1"/>
  <c r="K175" i="1"/>
  <c r="C118" i="1"/>
  <c r="D118" i="1"/>
  <c r="E118" i="1"/>
  <c r="F118" i="1"/>
  <c r="G118" i="1"/>
  <c r="H118" i="1"/>
  <c r="I118" i="1"/>
  <c r="J118" i="1"/>
  <c r="K118" i="1"/>
  <c r="L118" i="1"/>
  <c r="M118" i="1"/>
  <c r="C119" i="1"/>
  <c r="D119" i="1"/>
  <c r="E119" i="1"/>
  <c r="F119" i="1"/>
  <c r="G119" i="1"/>
  <c r="H119" i="1"/>
  <c r="I119" i="1"/>
  <c r="J119" i="1"/>
  <c r="K119" i="1"/>
  <c r="L119" i="1"/>
  <c r="M119" i="1"/>
  <c r="A119" i="1"/>
  <c r="A118" i="1"/>
  <c r="N123" i="1" l="1"/>
  <c r="N124" i="1"/>
  <c r="E32" i="1"/>
  <c r="I105" i="1" s="1"/>
  <c r="D127" i="1" s="1"/>
  <c r="N119" i="1"/>
  <c r="N118" i="1"/>
  <c r="N117" i="1"/>
  <c r="C121" i="1"/>
  <c r="D121" i="1"/>
  <c r="E121" i="1"/>
  <c r="F121" i="1"/>
  <c r="G121" i="1"/>
  <c r="H121" i="1"/>
  <c r="I121" i="1"/>
  <c r="J121" i="1"/>
  <c r="K121" i="1"/>
  <c r="L121" i="1"/>
  <c r="M121" i="1"/>
  <c r="C122" i="1"/>
  <c r="D122" i="1"/>
  <c r="E122" i="1"/>
  <c r="F122" i="1"/>
  <c r="G122" i="1"/>
  <c r="H122" i="1"/>
  <c r="I122" i="1"/>
  <c r="J122" i="1"/>
  <c r="K122" i="1"/>
  <c r="L122" i="1"/>
  <c r="M122" i="1"/>
  <c r="C126" i="1"/>
  <c r="D126" i="1"/>
  <c r="E126" i="1"/>
  <c r="F126" i="1"/>
  <c r="G126" i="1"/>
  <c r="H126" i="1"/>
  <c r="I126" i="1"/>
  <c r="J126" i="1"/>
  <c r="K126" i="1"/>
  <c r="L126" i="1"/>
  <c r="M126" i="1"/>
  <c r="B126" i="1"/>
  <c r="B122" i="1"/>
  <c r="B121" i="1"/>
  <c r="M127" i="1" l="1"/>
  <c r="L127" i="1"/>
  <c r="E127" i="1"/>
  <c r="I127" i="1"/>
  <c r="F127" i="1"/>
  <c r="C125" i="1"/>
  <c r="K125" i="1"/>
  <c r="D125" i="1"/>
  <c r="L125" i="1"/>
  <c r="J125" i="1"/>
  <c r="E125" i="1"/>
  <c r="M125" i="1"/>
  <c r="F125" i="1"/>
  <c r="G125" i="1"/>
  <c r="H125" i="1"/>
  <c r="I125" i="1"/>
  <c r="B125" i="1"/>
  <c r="C127" i="1"/>
  <c r="K127" i="1"/>
  <c r="J127" i="1"/>
  <c r="B127" i="1"/>
  <c r="H127" i="1"/>
  <c r="G127" i="1"/>
  <c r="I106" i="1"/>
  <c r="N130" i="1"/>
  <c r="A126" i="1"/>
  <c r="A127" i="1"/>
  <c r="A121" i="1"/>
  <c r="A122" i="1"/>
  <c r="A116" i="1"/>
  <c r="N126" i="1" l="1"/>
  <c r="N116" i="1"/>
  <c r="N120" i="1"/>
  <c r="N122" i="1"/>
  <c r="N125" i="1"/>
  <c r="N121" i="1"/>
  <c r="N127" i="1"/>
  <c r="G94" i="1" l="1"/>
  <c r="K94" i="1"/>
  <c r="K95" i="1" l="1"/>
  <c r="G95" i="1"/>
  <c r="G96" i="1" l="1"/>
  <c r="K96" i="1"/>
  <c r="K97" i="1" l="1"/>
  <c r="G97" i="1"/>
  <c r="G98" i="1" l="1"/>
  <c r="G99" i="1" s="1"/>
  <c r="K98" i="1"/>
  <c r="K99" i="1" l="1"/>
  <c r="B115" i="1" s="1"/>
  <c r="B114" i="1" s="1"/>
  <c r="C113" i="1"/>
  <c r="E113" i="1"/>
  <c r="G113" i="1"/>
  <c r="I113" i="1"/>
  <c r="K113" i="1"/>
  <c r="M113" i="1"/>
  <c r="D113" i="1"/>
  <c r="F113" i="1"/>
  <c r="H113" i="1"/>
  <c r="J113" i="1"/>
  <c r="L113" i="1"/>
  <c r="B113" i="1"/>
  <c r="B129" i="1" s="1"/>
  <c r="J115" i="1" l="1"/>
  <c r="J114" i="1" s="1"/>
  <c r="D115" i="1"/>
  <c r="D114" i="1" s="1"/>
  <c r="C115" i="1"/>
  <c r="C114" i="1" s="1"/>
  <c r="H115" i="1"/>
  <c r="H114" i="1" s="1"/>
  <c r="F115" i="1"/>
  <c r="F114" i="1" s="1"/>
  <c r="G115" i="1"/>
  <c r="G114" i="1" s="1"/>
  <c r="E115" i="1"/>
  <c r="E114" i="1" s="1"/>
  <c r="I115" i="1"/>
  <c r="I114" i="1" s="1"/>
  <c r="K115" i="1"/>
  <c r="K114" i="1" s="1"/>
  <c r="M115" i="1"/>
  <c r="M114" i="1" s="1"/>
  <c r="L115" i="1"/>
  <c r="L114" i="1" s="1"/>
  <c r="J129" i="1"/>
  <c r="J128" i="1" s="1"/>
  <c r="H129" i="1"/>
  <c r="H128" i="1" s="1"/>
  <c r="I129" i="1"/>
  <c r="I128" i="1" s="1"/>
  <c r="L129" i="1"/>
  <c r="L128" i="1" s="1"/>
  <c r="F129" i="1"/>
  <c r="F128" i="1" s="1"/>
  <c r="M129" i="1"/>
  <c r="M128" i="1" s="1"/>
  <c r="G129" i="1"/>
  <c r="G128" i="1" s="1"/>
  <c r="E129" i="1"/>
  <c r="E128" i="1" s="1"/>
  <c r="C129" i="1"/>
  <c r="C128" i="1" s="1"/>
  <c r="D129" i="1"/>
  <c r="D128" i="1" s="1"/>
  <c r="K129" i="1"/>
  <c r="K128" i="1" s="1"/>
  <c r="B128" i="1"/>
  <c r="N113" i="1"/>
  <c r="D136" i="1" s="1"/>
  <c r="J131" i="1" l="1"/>
  <c r="K131" i="1"/>
  <c r="B136" i="1"/>
  <c r="M137" i="1" s="1"/>
  <c r="F131" i="1"/>
  <c r="C131" i="1"/>
  <c r="D131" i="1"/>
  <c r="N114" i="1"/>
  <c r="H131" i="1"/>
  <c r="L131" i="1"/>
  <c r="M131" i="1"/>
  <c r="I131" i="1"/>
  <c r="E131" i="1"/>
  <c r="G131" i="1"/>
  <c r="N115" i="1"/>
  <c r="D137" i="1" s="1"/>
  <c r="N128" i="1"/>
  <c r="D139" i="1" s="1"/>
  <c r="B139" i="1" s="1"/>
  <c r="N129" i="1"/>
  <c r="B131" i="1"/>
  <c r="D138" i="1" l="1"/>
  <c r="D140" i="1" s="1"/>
  <c r="B137" i="1"/>
  <c r="M138" i="1" s="1"/>
  <c r="N131" i="1"/>
  <c r="B138" i="1" l="1"/>
  <c r="B140" i="1"/>
  <c r="M139" i="1" s="1"/>
  <c r="M141" i="1" s="1"/>
  <c r="M136" i="1" l="1"/>
  <c r="A132" i="1"/>
  <c r="B132" i="1" s="1"/>
  <c r="C132" i="1" s="1"/>
  <c r="D132" i="1" s="1"/>
  <c r="E132" i="1" s="1"/>
  <c r="F132" i="1" s="1"/>
  <c r="G132" i="1" s="1"/>
  <c r="H132" i="1" s="1"/>
  <c r="I132" i="1" s="1"/>
  <c r="J132" i="1" s="1"/>
  <c r="K132" i="1" s="1"/>
  <c r="L132" i="1" s="1"/>
  <c r="M132" i="1" s="1"/>
  <c r="D146" i="1"/>
  <c r="B147" i="1"/>
  <c r="D147" i="1" l="1"/>
  <c r="D149" i="1" s="1"/>
  <c r="B149" i="1"/>
</calcChain>
</file>

<file path=xl/sharedStrings.xml><?xml version="1.0" encoding="utf-8"?>
<sst xmlns="http://schemas.openxmlformats.org/spreadsheetml/2006/main" count="223" uniqueCount="197">
  <si>
    <t>Наемные сотрудники</t>
  </si>
  <si>
    <t>Кол-во</t>
  </si>
  <si>
    <t>Цена</t>
  </si>
  <si>
    <t>Сумма</t>
  </si>
  <si>
    <t>Поставщик</t>
  </si>
  <si>
    <t>Оборудование:</t>
  </si>
  <si>
    <t>Итого:</t>
  </si>
  <si>
    <t>Товар/Услуга</t>
  </si>
  <si>
    <t>Цена, руб.</t>
  </si>
  <si>
    <t>Прямые расходы (стоимость) на 1 ед., руб.</t>
  </si>
  <si>
    <t>Итого в месяц:</t>
  </si>
  <si>
    <t>Х</t>
  </si>
  <si>
    <t>Наименование</t>
  </si>
  <si>
    <t>Руб./мес.</t>
  </si>
  <si>
    <t>Реклама</t>
  </si>
  <si>
    <t>Транспортные расходы</t>
  </si>
  <si>
    <t>Месяц года</t>
  </si>
  <si>
    <t>Коэффициент выручки</t>
  </si>
  <si>
    <t>Показатель, руб.</t>
  </si>
  <si>
    <t>Доходы</t>
  </si>
  <si>
    <t>Расходы, в том числе</t>
  </si>
  <si>
    <t xml:space="preserve">Налоги </t>
  </si>
  <si>
    <t>Прибыль (убыток)</t>
  </si>
  <si>
    <t>Итоговые показатели:</t>
  </si>
  <si>
    <t>Наименование показателей</t>
  </si>
  <si>
    <t>За год</t>
  </si>
  <si>
    <t>Выручка от реализации (руб.)</t>
  </si>
  <si>
    <t>Себестоимость товара/услуг</t>
  </si>
  <si>
    <t>Постоянные расходы, (руб).</t>
  </si>
  <si>
    <t>Налоги, (руб).</t>
  </si>
  <si>
    <t xml:space="preserve">Чистая прибыль, (руб). </t>
  </si>
  <si>
    <t>1.     ИНФОРМАЦИЯ О ЗАЯВИТЕЛЕ</t>
  </si>
  <si>
    <t>2.     ОПИСАНИЕ  ПРОЕКТА</t>
  </si>
  <si>
    <r>
      <t>5.</t>
    </r>
    <r>
      <rPr>
        <b/>
        <sz val="14"/>
        <color theme="1"/>
        <rFont val="Times New Roman"/>
        <family val="1"/>
        <charset val="204"/>
      </rPr>
      <t xml:space="preserve">     ФИНАНСОВЫЙ </t>
    </r>
    <r>
      <rPr>
        <b/>
        <sz val="14"/>
        <color rgb="FF000000"/>
        <rFont val="Times New Roman"/>
        <family val="1"/>
        <charset val="204"/>
      </rPr>
      <t>ПЛАН:</t>
    </r>
  </si>
  <si>
    <t xml:space="preserve">Средне-месячно </t>
  </si>
  <si>
    <t>1                          месяц</t>
  </si>
  <si>
    <t>2                        месяц</t>
  </si>
  <si>
    <t>3                      месяц</t>
  </si>
  <si>
    <t>5          месяц</t>
  </si>
  <si>
    <t>6           месяц</t>
  </si>
  <si>
    <t>7           месяц</t>
  </si>
  <si>
    <t>8        месяц</t>
  </si>
  <si>
    <t>9       месяц</t>
  </si>
  <si>
    <t>11       месяц</t>
  </si>
  <si>
    <t>4       месяц</t>
  </si>
  <si>
    <t>10           месяц</t>
  </si>
  <si>
    <t>ед. изм.</t>
  </si>
  <si>
    <t xml:space="preserve">Количество в месяц </t>
  </si>
  <si>
    <t>УСН доходы-расходы</t>
  </si>
  <si>
    <t>Затраты на реализацию проекта (сумма субсидии)</t>
  </si>
  <si>
    <t>Среднемесячный доход (выручка)</t>
  </si>
  <si>
    <t>Среднемесячный расход (себестоимость)</t>
  </si>
  <si>
    <t>Окупаемость</t>
  </si>
  <si>
    <t>Рентабельность чистой прибыли</t>
  </si>
  <si>
    <t>Руб.</t>
  </si>
  <si>
    <t>Мес.</t>
  </si>
  <si>
    <t>%</t>
  </si>
  <si>
    <t>Показатель</t>
  </si>
  <si>
    <t>ед. изм</t>
  </si>
  <si>
    <t>Чистая прибыль</t>
  </si>
  <si>
    <t>Значение</t>
  </si>
  <si>
    <t xml:space="preserve">Прямые расходы всего, руб.           </t>
  </si>
  <si>
    <t xml:space="preserve">Выручка, руб.           </t>
  </si>
  <si>
    <t>12         месяц</t>
  </si>
  <si>
    <t>Планируемый график работы (дней в неделю) ___5______(часов в неделю)_____40_________</t>
  </si>
  <si>
    <r>
      <rPr>
        <b/>
        <sz val="13"/>
        <color theme="1"/>
        <rFont val="Symbol"/>
        <family val="1"/>
        <charset val="2"/>
      </rPr>
      <t>ð</t>
    </r>
    <r>
      <rPr>
        <b/>
        <sz val="13"/>
        <color theme="1"/>
        <rFont val="Times New Roman"/>
        <family val="1"/>
        <charset val="204"/>
      </rPr>
      <t xml:space="preserve"> Не будет сотрудников</t>
    </r>
  </si>
  <si>
    <t>Налог на прибыль (НПД)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</si>
  <si>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</si>
  <si>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</si>
  <si>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</si>
  <si>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</si>
  <si>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</si>
  <si>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</si>
  <si>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</si>
  <si>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</si>
  <si>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</si>
  <si>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</si>
  <si>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</si>
  <si>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</si>
  <si>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Прямые расходы</t>
  </si>
  <si>
    <t xml:space="preserve">По вопросам заполнения звонить: </t>
  </si>
  <si>
    <t>(центр "Мой бизнес") Зайцев Тимофей Николаевич  тел: 26-16-30</t>
  </si>
  <si>
    <t>Коммерческое предложение на помещение в аренду, право собственности на помещение</t>
  </si>
  <si>
    <t xml:space="preserve">Аккаунты в соц.сетях </t>
  </si>
  <si>
    <t>Образцы работ</t>
  </si>
  <si>
    <t>Сертификаты, дипломы, благодарственные письма, подтверждающие опыт заявителя.</t>
  </si>
  <si>
    <t>БИЗНЕС-КОНЦЕПЦИЯ</t>
  </si>
  <si>
    <t>Принимая на рассмотрение данную бизнес-концепцию, получатель берет на себя ответственность за соблюдение указанных условий.
Все данные, оценки, планы, предложения и выводы, приведенные в этом документе, касающиеся расходов, объемов реализации, источников финансирования и прибыльность проекта, актуальны на дату составления:</t>
  </si>
  <si>
    <t>______________________/_____________________</t>
  </si>
  <si>
    <t>Рекомендуется включить приложения, иллюстрирующие, детализирующие или подтверждающие информацию, изложенную в основной части бизнес-плана:</t>
  </si>
  <si>
    <t>Образование (специальность), квалификация, наименование образовательной организации, год окончания:</t>
  </si>
  <si>
    <t>Общий стаж работы, наименование организации, занимаемая должность и опыт работы в запланированной деятельности :</t>
  </si>
  <si>
    <t>Дополнительные знания, умения, навыки, опыт в организации бизнеса:</t>
  </si>
  <si>
    <t>Потребность в обучении/повышении квалификации с обоснованием:</t>
  </si>
  <si>
    <t>Система налогообложения (отметить и подчеркнуть):</t>
  </si>
  <si>
    <t>Адрес места ведения бизнеса, площадь, стоимость аренды (периодичность уплаты) или право собственности:</t>
  </si>
  <si>
    <t>Имеющееся оборудование/товары/сырье/имущество для бизнеса:</t>
  </si>
  <si>
    <t>З.П</t>
  </si>
  <si>
    <t>Наименование должности</t>
  </si>
  <si>
    <t>К-во</t>
  </si>
  <si>
    <t>Опыт и достижения в планируемой деятельности:</t>
  </si>
  <si>
    <t>Текущее состояние проекта:</t>
  </si>
  <si>
    <t>Подготовительный этап (месяцев):</t>
  </si>
  <si>
    <t xml:space="preserve">Предполагаемый срок окупаемости (месяцев) </t>
  </si>
  <si>
    <t>Необходимые основные средства, материально-производственные запасы, имущественные обязательства, реклама и иное</t>
  </si>
  <si>
    <t>Итого</t>
  </si>
  <si>
    <t>Анализ цен на рынке:</t>
  </si>
  <si>
    <t>Предназначение/обоснование</t>
  </si>
  <si>
    <t>Кол-во, шт.</t>
  </si>
  <si>
    <t>Варианты, руб.</t>
  </si>
  <si>
    <t>Эконом</t>
  </si>
  <si>
    <t>Станд.</t>
  </si>
  <si>
    <t>Прем.</t>
  </si>
  <si>
    <t>Целевая аудитория, пол, возраст:</t>
  </si>
  <si>
    <t>Местоположение целевой аудитории (субъект РФ, населенный пункт):</t>
  </si>
  <si>
    <t>Конкуренты:</t>
  </si>
  <si>
    <t>Преимущества перед конкурентами:</t>
  </si>
  <si>
    <t>3.	АНАЛИЗ РЫНКА И КОНКУРЕНТОВ</t>
  </si>
  <si>
    <t>Рынки сбыта, наличие договоров поставки товара/услуг:</t>
  </si>
  <si>
    <t>Перечень производимых товаров/услуг:</t>
  </si>
  <si>
    <t>Продвижение и реклама:</t>
  </si>
  <si>
    <t>Ежемесячные затраты:</t>
  </si>
  <si>
    <t>Банковское обслуживание</t>
  </si>
  <si>
    <t>Коммунальные платежи</t>
  </si>
  <si>
    <t>ФОТ</t>
  </si>
  <si>
    <t>4.     МАРКЕТИНГ</t>
  </si>
  <si>
    <t>Источники финансирования бизнес-плана:</t>
  </si>
  <si>
    <t>Источник финансирования</t>
  </si>
  <si>
    <t>Доля  (%)</t>
  </si>
  <si>
    <t>Социальный контракт</t>
  </si>
  <si>
    <t>Собственные средства</t>
  </si>
  <si>
    <t>Иные средства (заем)</t>
  </si>
  <si>
    <t>6.	АНАЛИЗ РИСКОВ</t>
  </si>
  <si>
    <t>Наиболее вероятные риски</t>
  </si>
  <si>
    <t>Меры по предотвращению рисков</t>
  </si>
  <si>
    <t>Липецкая область</t>
  </si>
  <si>
    <t>Развитие</t>
  </si>
  <si>
    <r>
      <rPr>
        <b/>
        <sz val="11"/>
        <color theme="1"/>
        <rFont val="Calibri"/>
        <family val="2"/>
        <charset val="204"/>
      </rPr>
      <t>ð НПД (самозанятый)</t>
    </r>
    <r>
      <rPr>
        <sz val="11"/>
        <color theme="1"/>
        <rFont val="Calibri"/>
        <family val="2"/>
        <charset val="204"/>
      </rPr>
      <t xml:space="preserve">   ð ИП (Патент, УСН), ОКВЭД:</t>
    </r>
  </si>
  <si>
    <r>
      <t xml:space="preserve">Источники финансирования: </t>
    </r>
    <r>
      <rPr>
        <i/>
        <sz val="11"/>
        <color theme="1"/>
        <rFont val="Calibri"/>
        <family val="2"/>
        <charset val="204"/>
      </rPr>
      <t>(если требуется более 350 000 руб. инвестиций</t>
    </r>
    <r>
      <rPr>
        <sz val="11"/>
        <color theme="1"/>
        <rFont val="Calibri"/>
        <family val="2"/>
        <charset val="204"/>
      </rPr>
      <t xml:space="preserve">) </t>
    </r>
  </si>
  <si>
    <t>Помещение</t>
  </si>
  <si>
    <t>Ремонт инструмента</t>
  </si>
  <si>
    <t>Планируется развитие направления</t>
  </si>
  <si>
    <t>Эталон, Инструменты.ру</t>
  </si>
  <si>
    <t>Интернет площадки, авито</t>
  </si>
  <si>
    <t>кв м</t>
  </si>
  <si>
    <t>пог м</t>
  </si>
  <si>
    <t>шт</t>
  </si>
  <si>
    <t>Монтаж радиатора</t>
  </si>
  <si>
    <t>Название проекта:  Производство тротуарной плитки и декоративного камня</t>
  </si>
  <si>
    <t>Направление деятельности:   Строительство</t>
  </si>
  <si>
    <t xml:space="preserve">Аренда наиболее практичного помещения  </t>
  </si>
  <si>
    <t>Тротуарная плитка Клевер Краковский (220х220/298х298)
Большая и маленькая формы.</t>
  </si>
  <si>
    <t>Гипсовая плитка (скала) (33,8х7,5х1.5)</t>
  </si>
  <si>
    <t>Гипсовые панели 3D (скала)</t>
  </si>
  <si>
    <t>Тротуарная плитка квадратная (300х300)</t>
  </si>
  <si>
    <t>Бетоносмеситель Строймаш СБР-260В 260л, 0,75 кВт, 380В</t>
  </si>
  <si>
    <t>Яндекс Маркет</t>
  </si>
  <si>
    <t>Расформовочный вибростол, вибратор ИВ-99Е</t>
  </si>
  <si>
    <t>Авито</t>
  </si>
  <si>
    <t>Формы для гипсовой плитки (скала)</t>
  </si>
  <si>
    <t>WB</t>
  </si>
  <si>
    <t>Формы для тротуарной плитки</t>
  </si>
  <si>
    <t>Вибростол Станмастер (1000х900)</t>
  </si>
  <si>
    <t>Формы для гипсовой плитки (3D, скала, панели)</t>
  </si>
  <si>
    <t xml:space="preserve">Формы для тротуарной плитки (квадратные) </t>
  </si>
  <si>
    <t>Тачка двухколесная</t>
  </si>
  <si>
    <t>Аренда:</t>
  </si>
  <si>
    <t>Аренда помещения</t>
  </si>
  <si>
    <t>Материально производственные расходы:</t>
  </si>
  <si>
    <t>Колер для гипса (бежевый)</t>
  </si>
  <si>
    <t>Колер для гипса (шоколадный)</t>
  </si>
  <si>
    <t>Колер для гипса (черный)</t>
  </si>
  <si>
    <t>Расходы на цемент, гипс и прочее</t>
  </si>
  <si>
    <t>Силовое устройство для смешивания цемента с водой, песком и мелким гравием</t>
  </si>
  <si>
    <t>Цели и задачи проекта:   
**Цели:**
1. **Основная цель:** Создать прибыльный бизнес по производству высококачественной тротуарной плитки и декоративного камня.
2. **Качественная цель:** Обеспечить соответствие продукции всем стандартам качества и требованиям рынка.
3. **Финансовая цель:** Достичь рентабельности бизнеса в течение первого года деятельности.
**Задачи:**
1. Разработать технологию и рецептуры для производства тротуарной плитки и декоративного камня.
2. Оборудовать производственное помещение необходимым оборудованием.
3. Разработать маркетинговую стратегию для привлечения клиентов.
4. Наладить каналы сбыта продукции через местные строительные компании, магазины и онлайн-платформы.
5. Обеспечить стабильное качество продукции и оперативное выполнение заказов.</t>
  </si>
  <si>
    <t>Анализ целевой аудитории важен для успешной стратегии маркетинга и предоставления услуг, поэтому давайте рассмотрим потенциальную аудиторию для бизнеса:
**Основная целевая аудитория:**
- **Частные лица:**
  - Владельцы частных домов, дач и коттеджей, занимающиеся благоустройством территории.
  - Возраст: 30-60 лет.
  - Доход: Средний и выше среднего.
- **Коммерческие организации:**
  - Строительные компании и подрядчики, занимающиеся ландшафтным дизайном и благоустройством территорий.
  - Архитектурные бюро и дизайнерские студии.
**Характеристики аудитории:**
- Люди, стремящиеся к улучшению внешнего вида своих домов и участков.
- Клиенты, ценящие долговечные и эстетически привлекательные строительные материалы.
- Профессионалы, работающие в строительной и дизайнерской сферах, ищущие качественные материалы для своих проектов.</t>
  </si>
  <si>
    <t>Строительные магазины</t>
  </si>
  <si>
    <t>1. **Высокое качество продукции:** Использование качественных материалов и современного оборудования для производства тротуарной плитки и декоративного камня.
2. **Уникальные дизайны:** Разработка индивидуальных и уникальных дизайнов плитки и камня, что позволяет выделиться на рынке.
3. **Гибкость производства:** Возможность изготовления продукции под заказ с учетом специфических требований клиентов.
4. **Прямые продажи:** Отсутствие наемных работников позволяет поддерживать конкурентоспособные цены за счет снижения издержек.
5. **Экологичность:** Применение экологически чистых материалов и технологий, что привлекает клиентов, заботящихся о природе.</t>
  </si>
  <si>
    <t>Низкий спрос на начальном этапе.</t>
  </si>
  <si>
    <t>Проведение активной маркетинговой кампании, использование рекламы в социальных сетях, создание собственного сайта с примерами продукции и отзывами клиентов.</t>
  </si>
  <si>
    <t>Нарушение стандартов качества и несоответствие продукции требованиям клиентов.</t>
  </si>
  <si>
    <t>Строгое соблюдение технологий производства, регулярный контроль качества, получение сертификатов соответствия.</t>
  </si>
  <si>
    <t>Срыв поставок сырья и материалов.</t>
  </si>
  <si>
    <t>Налаживание надежных каналов поставок, заключение долгосрочных договоров с проверенными поставщиками, создание запаса основных материалов.</t>
  </si>
  <si>
    <t>Усиление конкуренции со стороны крупных производителей.</t>
  </si>
  <si>
    <t>Постоянное улучшение качества продукции, разработка новых дизайнов, активная работа с клиентами, проведение акций и специальных предложений.</t>
  </si>
  <si>
    <t>Недостаток средств для покрытия операционных расходов и инвестиций в развитие.</t>
  </si>
  <si>
    <t>Нарушение законодательных требований и норм.</t>
  </si>
  <si>
    <t>Тщательное планирование бюджета, создание резервного фонда, привлечение инвесторов или получение кредитных средств при необходимости.</t>
  </si>
  <si>
    <t>Консультации с юристами, соблюдение всех нормативных требований, получение необходимых разрешений и лицензий.</t>
  </si>
  <si>
    <t>ФИО:   __________________________________________________________</t>
  </si>
  <si>
    <t>Год рождения:  __________________ Место рождения: ____________ Телефон: _______________ эл. почта: _______________________</t>
  </si>
  <si>
    <t>Место жительства: ______________________________________________________________________________</t>
  </si>
  <si>
    <t>Состав семьи: ________________________________________</t>
  </si>
  <si>
    <t>______________________________________________________________________________</t>
  </si>
  <si>
    <t>Общий стаж:  ________  Опыт работы в данной сфере: ________________________________________________________________</t>
  </si>
  <si>
    <t>_________________________________________________________________________________________________________________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</si>
</sst>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Symbol"/>
      <family val="1"/>
      <charset val="2"/>
    </font>
    <font>
      <sz val="13"/>
      <color rgb="FF000000"/>
      <name val="Times New Roman"/>
      <family val="1"/>
      <charset val="204"/>
    </font>
    <font>
      <sz val="13"/>
      <color theme="1"/>
      <name val="Calibri"/>
      <family val="2"/>
      <charset val="204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 applyAlignment="1">
      <alignment vertical="center"/>
    </xf>
    <xf numFmtId="0" fontId="9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0" fillId="0" borderId="0" xfId="0" applyFont="1"/>
    <xf numFmtId="0" fontId="0" fillId="0" borderId="0" xfId="0" applyAlignment="1">
      <alignment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/>
    <xf numFmtId="0" fontId="22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6" fillId="0" borderId="1" xfId="0" applyFont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left" vertical="center" wrapText="1"/>
    </xf>
    <xf numFmtId="0" fontId="26" fillId="0" borderId="1" xfId="0" applyFont="1" applyBorder="1"/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2" fillId="0" borderId="1" xfId="0" applyFont="1" applyBorder="1"/>
    <xf numFmtId="0" fontId="22" fillId="0" borderId="1" xfId="0" applyFont="1" applyBorder="1" applyAlignment="1">
      <alignment horizontal="right"/>
    </xf>
    <xf numFmtId="0" fontId="2" fillId="0" borderId="0" xfId="0" applyFont="1"/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49" fontId="26" fillId="0" borderId="1" xfId="0" applyNumberFormat="1" applyFont="1" applyBorder="1" applyAlignment="1">
      <alignment horizontal="justify" vertical="center" wrapText="1"/>
    </xf>
    <xf numFmtId="0" fontId="30" fillId="2" borderId="4" xfId="0" applyFont="1" applyFill="1" applyBorder="1" applyAlignment="1">
      <alignment horizontal="left" vertical="center" wrapText="1"/>
    </xf>
    <xf numFmtId="0" fontId="30" fillId="2" borderId="5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49" fontId="25" fillId="0" borderId="4" xfId="0" applyNumberFormat="1" applyFont="1" applyBorder="1" applyAlignment="1">
      <alignment horizontal="left" vertical="center" wrapText="1"/>
    </xf>
    <xf numFmtId="49" fontId="25" fillId="0" borderId="5" xfId="0" applyNumberFormat="1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justify" wrapText="1"/>
    </xf>
    <xf numFmtId="0" fontId="20" fillId="0" borderId="0" xfId="0" applyFont="1" applyAlignment="1">
      <alignment horizontal="justify"/>
    </xf>
    <xf numFmtId="14" fontId="0" fillId="0" borderId="0" xfId="0" applyNumberFormat="1" applyAlignment="1">
      <alignment horizontal="center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" fontId="21" fillId="0" borderId="4" xfId="0" applyNumberFormat="1" applyFont="1" applyBorder="1" applyAlignment="1">
      <alignment horizontal="center" vertical="center" wrapText="1"/>
    </xf>
    <xf numFmtId="1" fontId="21" fillId="0" borderId="5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24" fillId="0" borderId="8" xfId="0" applyFont="1" applyBorder="1" applyAlignment="1">
      <alignment horizontal="center" wrapText="1"/>
    </xf>
    <xf numFmtId="0" fontId="24" fillId="0" borderId="9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5" fillId="0" borderId="4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left" indent="11"/>
    </xf>
    <xf numFmtId="9" fontId="22" fillId="0" borderId="1" xfId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1" fontId="22" fillId="0" borderId="1" xfId="0" applyNumberFormat="1" applyFont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4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0" fontId="25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/>
    </xf>
    <xf numFmtId="49" fontId="28" fillId="0" borderId="0" xfId="0" applyNumberFormat="1" applyFont="1" applyAlignment="1">
      <alignment horizontal="justify" vertical="center" wrapText="1"/>
    </xf>
    <xf numFmtId="0" fontId="3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8" fillId="0" borderId="0" xfId="0" applyNumberFormat="1" applyFont="1" applyAlignment="1">
      <alignment horizontal="justify" wrapText="1"/>
    </xf>
    <xf numFmtId="49" fontId="28" fillId="0" borderId="0" xfId="0" applyNumberFormat="1" applyFont="1" applyAlignment="1">
      <alignment horizontal="justify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5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9" fontId="1" fillId="0" borderId="0" xfId="0" applyNumberFormat="1" applyFont="1" applyAlignment="1">
      <alignment horizontal="justify" wrapText="1"/>
    </xf>
    <xf numFmtId="49" fontId="2" fillId="0" borderId="0" xfId="0" applyNumberFormat="1" applyFont="1" applyAlignment="1">
      <alignment horizontal="justify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left" wrapText="1"/>
    </xf>
    <xf numFmtId="0" fontId="26" fillId="0" borderId="2" xfId="0" applyFont="1" applyBorder="1" applyAlignment="1">
      <alignment horizontal="left" wrapText="1"/>
    </xf>
    <xf numFmtId="0" fontId="26" fillId="0" borderId="5" xfId="0" applyFont="1" applyBorder="1" applyAlignment="1">
      <alignment horizontal="left" wrapText="1"/>
    </xf>
    <xf numFmtId="0" fontId="9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26" fillId="0" borderId="4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26" fillId="0" borderId="5" xfId="0" applyFont="1" applyBorder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78"/>
  <sheetViews>
    <sheetView tabSelected="1" view="pageLayout" topLeftCell="A80" zoomScaleNormal="91" workbookViewId="0">
      <selection activeCell="A18" sqref="A18:L18"/>
    </sheetView>
  </sheetViews>
  <sheetFormatPr defaultColWidth="8.85546875" defaultRowHeight="15" x14ac:dyDescent="0.25"/>
  <cols>
    <col min="1" max="1" width="28.85546875" customWidth="1"/>
    <col min="2" max="8" width="7.85546875" customWidth="1"/>
    <col min="9" max="10" width="8.85546875" customWidth="1"/>
    <col min="11" max="11" width="8.140625" customWidth="1"/>
    <col min="12" max="12" width="8.42578125" customWidth="1"/>
    <col min="13" max="13" width="7.42578125" customWidth="1"/>
  </cols>
  <sheetData>
    <row r="2" spans="1:12" ht="18.75" x14ac:dyDescent="0.25">
      <c r="A2" s="116" t="s">
        <v>86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18.75" x14ac:dyDescent="0.25">
      <c r="A3" s="1"/>
    </row>
    <row r="4" spans="1:12" ht="18.75" x14ac:dyDescent="0.25">
      <c r="A4" s="116" t="s">
        <v>31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x14ac:dyDescent="0.25">
      <c r="A5" s="115" t="s">
        <v>190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2" x14ac:dyDescent="0.25">
      <c r="A6" s="115" t="s">
        <v>191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x14ac:dyDescent="0.25">
      <c r="A7" s="115" t="s">
        <v>192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2" x14ac:dyDescent="0.25">
      <c r="A8" s="119" t="s">
        <v>193</v>
      </c>
      <c r="B8" s="119"/>
      <c r="C8" s="119"/>
      <c r="D8" s="119"/>
      <c r="E8" s="54"/>
      <c r="F8" s="54"/>
      <c r="G8" s="54"/>
      <c r="H8" s="54"/>
      <c r="I8" s="54"/>
      <c r="J8" s="54"/>
      <c r="K8" s="54"/>
      <c r="L8" s="54"/>
    </row>
    <row r="9" spans="1:12" x14ac:dyDescent="0.25">
      <c r="A9" s="119" t="s">
        <v>90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2" x14ac:dyDescent="0.25">
      <c r="A10" s="119" t="s">
        <v>194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</row>
    <row r="11" spans="1:12" x14ac:dyDescent="0.25">
      <c r="A11" s="119" t="s">
        <v>91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</row>
    <row r="12" spans="1:12" x14ac:dyDescent="0.25">
      <c r="A12" s="119" t="s">
        <v>195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</row>
    <row r="13" spans="1:12" x14ac:dyDescent="0.25">
      <c r="A13" s="119" t="s">
        <v>92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</row>
    <row r="14" spans="1:12" x14ac:dyDescent="0.25">
      <c r="A14" s="119" t="s">
        <v>196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</row>
    <row r="15" spans="1:12" x14ac:dyDescent="0.25">
      <c r="A15" s="119" t="s">
        <v>93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1:12" x14ac:dyDescent="0.25">
      <c r="A16" s="119" t="s">
        <v>196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1:14" ht="18.75" x14ac:dyDescent="0.25">
      <c r="A17" s="116" t="s">
        <v>32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  <row r="18" spans="1:14" ht="16.5" x14ac:dyDescent="0.25">
      <c r="A18" s="119" t="s">
        <v>148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4"/>
      <c r="N18" s="4"/>
    </row>
    <row r="19" spans="1:14" ht="197.25" customHeight="1" x14ac:dyDescent="0.25">
      <c r="A19" s="139" t="s">
        <v>174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4"/>
      <c r="N19" s="4"/>
    </row>
    <row r="20" spans="1:14" ht="16.5" x14ac:dyDescent="0.25">
      <c r="A20" s="119" t="s">
        <v>149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4"/>
      <c r="N20" s="4"/>
    </row>
    <row r="21" spans="1:14" x14ac:dyDescent="0.25">
      <c r="A21" s="115" t="s">
        <v>94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</row>
    <row r="22" spans="1:14" x14ac:dyDescent="0.25">
      <c r="A22" s="115" t="s">
        <v>137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</row>
    <row r="23" spans="1:14" ht="17.25" customHeight="1" x14ac:dyDescent="0.25">
      <c r="A23" s="140" t="s">
        <v>95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9"/>
      <c r="N23" s="19"/>
    </row>
    <row r="24" spans="1:14" ht="17.25" customHeight="1" x14ac:dyDescent="0.25">
      <c r="A24" s="140" t="s">
        <v>150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9"/>
      <c r="N24" s="19"/>
    </row>
    <row r="25" spans="1:14" ht="17.25" customHeight="1" x14ac:dyDescent="0.25">
      <c r="A25" s="118" t="s">
        <v>96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9"/>
      <c r="N25" s="19"/>
    </row>
    <row r="26" spans="1:14" ht="17.25" customHeight="1" x14ac:dyDescent="0.25">
      <c r="A26" s="118" t="s">
        <v>139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9"/>
      <c r="N26" s="19"/>
    </row>
    <row r="27" spans="1:14" x14ac:dyDescent="0.25">
      <c r="A27" s="115" t="s">
        <v>64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</row>
    <row r="28" spans="1:14" ht="18.75" x14ac:dyDescent="0.25">
      <c r="A28" s="116" t="s">
        <v>0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</row>
    <row r="29" spans="1:14" ht="16.5" x14ac:dyDescent="0.25">
      <c r="A29" s="51" t="s">
        <v>98</v>
      </c>
      <c r="B29" s="51" t="s">
        <v>99</v>
      </c>
      <c r="C29" s="72" t="s">
        <v>97</v>
      </c>
      <c r="D29" s="74"/>
      <c r="E29" s="72" t="s">
        <v>105</v>
      </c>
      <c r="F29" s="74"/>
      <c r="G29" s="4"/>
      <c r="H29" s="4"/>
      <c r="I29" s="4"/>
      <c r="J29" s="4"/>
      <c r="K29" s="4"/>
      <c r="L29" s="4"/>
    </row>
    <row r="30" spans="1:14" ht="16.5" x14ac:dyDescent="0.25">
      <c r="A30" s="51"/>
      <c r="B30" s="51">
        <v>0</v>
      </c>
      <c r="C30" s="72">
        <v>0</v>
      </c>
      <c r="D30" s="74"/>
      <c r="E30" s="72">
        <f>B30*C30</f>
        <v>0</v>
      </c>
      <c r="F30" s="74"/>
      <c r="G30" s="4"/>
      <c r="H30" s="4"/>
      <c r="I30" s="4"/>
      <c r="J30" s="4"/>
      <c r="K30" s="4"/>
      <c r="L30" s="4"/>
    </row>
    <row r="31" spans="1:14" ht="16.5" x14ac:dyDescent="0.25">
      <c r="A31" s="51"/>
      <c r="B31" s="52"/>
      <c r="C31" s="72"/>
      <c r="D31" s="74"/>
      <c r="E31" s="72">
        <f t="shared" ref="E31:E32" si="0">B31*C31</f>
        <v>0</v>
      </c>
      <c r="F31" s="74"/>
      <c r="G31" s="4"/>
      <c r="H31" s="4"/>
      <c r="I31" s="4"/>
      <c r="J31" s="4"/>
      <c r="K31" s="4"/>
      <c r="L31" s="4"/>
    </row>
    <row r="32" spans="1:14" ht="16.5" x14ac:dyDescent="0.25">
      <c r="A32" s="51" t="s">
        <v>6</v>
      </c>
      <c r="B32" s="51">
        <f>SUM(B30:B31)</f>
        <v>0</v>
      </c>
      <c r="C32" s="72">
        <f>SUM(C30:C31)</f>
        <v>0</v>
      </c>
      <c r="D32" s="74"/>
      <c r="E32" s="72">
        <f t="shared" si="0"/>
        <v>0</v>
      </c>
      <c r="F32" s="74"/>
      <c r="G32" s="4"/>
      <c r="H32" s="4"/>
      <c r="I32" s="4"/>
      <c r="J32" s="4"/>
      <c r="K32" s="4"/>
      <c r="L32" s="4"/>
    </row>
    <row r="33" spans="1:12" ht="16.5" x14ac:dyDescent="0.25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 ht="16.5" x14ac:dyDescent="0.25">
      <c r="A34" s="134" t="s">
        <v>65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</row>
    <row r="35" spans="1:12" x14ac:dyDescent="0.25">
      <c r="A35" s="58" t="s">
        <v>100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x14ac:dyDescent="0.25">
      <c r="A36" s="136" t="s">
        <v>141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</row>
    <row r="37" spans="1:12" x14ac:dyDescent="0.25">
      <c r="A37" s="58" t="s">
        <v>101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</row>
    <row r="38" spans="1:12" x14ac:dyDescent="0.25">
      <c r="A38" s="136" t="s">
        <v>136</v>
      </c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</row>
    <row r="39" spans="1:12" x14ac:dyDescent="0.25">
      <c r="A39" s="136" t="s">
        <v>102</v>
      </c>
      <c r="B39" s="136"/>
      <c r="C39" s="136"/>
      <c r="D39" s="59">
        <v>1</v>
      </c>
      <c r="E39" s="58"/>
      <c r="F39" s="58"/>
      <c r="G39" s="58"/>
      <c r="H39" s="58"/>
      <c r="I39" s="58"/>
      <c r="J39" s="58"/>
      <c r="K39" s="58"/>
      <c r="L39" s="58"/>
    </row>
    <row r="40" spans="1:12" ht="15.75" x14ac:dyDescent="0.25">
      <c r="A40" s="58" t="s">
        <v>103</v>
      </c>
      <c r="B40" s="58"/>
      <c r="C40" s="58"/>
      <c r="D40" s="60">
        <f>$M140</f>
        <v>11</v>
      </c>
      <c r="E40" s="58"/>
      <c r="F40" s="58"/>
      <c r="G40" s="58"/>
      <c r="H40" s="58"/>
      <c r="I40" s="58"/>
      <c r="J40" s="58"/>
      <c r="K40" s="58"/>
      <c r="L40" s="58"/>
    </row>
    <row r="41" spans="1:12" ht="17.25" x14ac:dyDescent="0.25">
      <c r="A41" s="147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</row>
    <row r="42" spans="1:12" x14ac:dyDescent="0.25">
      <c r="A42" s="137" t="s">
        <v>104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</row>
    <row r="43" spans="1:12" ht="33.75" customHeight="1" x14ac:dyDescent="0.25">
      <c r="A43" s="77" t="s">
        <v>12</v>
      </c>
      <c r="B43" s="71"/>
      <c r="C43" s="27" t="s">
        <v>1</v>
      </c>
      <c r="D43" s="27" t="s">
        <v>2</v>
      </c>
      <c r="E43" s="122" t="s">
        <v>3</v>
      </c>
      <c r="F43" s="122"/>
      <c r="G43" s="122"/>
      <c r="H43" s="138" t="s">
        <v>4</v>
      </c>
      <c r="I43" s="138"/>
      <c r="J43" s="138"/>
      <c r="K43" s="138"/>
      <c r="L43" s="138"/>
    </row>
    <row r="44" spans="1:12" hidden="1" x14ac:dyDescent="0.25">
      <c r="A44" s="77"/>
      <c r="B44" s="71"/>
      <c r="C44" s="26"/>
      <c r="D44" s="26"/>
      <c r="E44" s="122">
        <f t="shared" ref="E44:E46" si="1">C44*D44</f>
        <v>0</v>
      </c>
      <c r="F44" s="122"/>
      <c r="G44" s="122"/>
      <c r="H44" s="123"/>
      <c r="I44" s="123"/>
      <c r="J44" s="123"/>
      <c r="K44" s="123"/>
      <c r="L44" s="123"/>
    </row>
    <row r="45" spans="1:12" hidden="1" x14ac:dyDescent="0.25">
      <c r="A45" s="77"/>
      <c r="B45" s="71"/>
      <c r="C45" s="26"/>
      <c r="D45" s="26"/>
      <c r="E45" s="122">
        <f t="shared" si="1"/>
        <v>0</v>
      </c>
      <c r="F45" s="122"/>
      <c r="G45" s="122"/>
      <c r="H45" s="123"/>
      <c r="I45" s="123"/>
      <c r="J45" s="123"/>
      <c r="K45" s="123"/>
      <c r="L45" s="123"/>
    </row>
    <row r="46" spans="1:12" hidden="1" x14ac:dyDescent="0.25">
      <c r="A46" s="77"/>
      <c r="B46" s="71"/>
      <c r="C46" s="26"/>
      <c r="D46" s="26"/>
      <c r="E46" s="122">
        <f t="shared" si="1"/>
        <v>0</v>
      </c>
      <c r="F46" s="122"/>
      <c r="G46" s="122"/>
      <c r="H46" s="123"/>
      <c r="I46" s="123"/>
      <c r="J46" s="123"/>
      <c r="K46" s="123"/>
      <c r="L46" s="123"/>
    </row>
    <row r="47" spans="1:12" x14ac:dyDescent="0.25">
      <c r="A47" s="65" t="s">
        <v>166</v>
      </c>
      <c r="B47" s="66"/>
      <c r="C47" s="28"/>
      <c r="D47" s="28"/>
      <c r="E47" s="67">
        <f>SUM(E48)</f>
        <v>52500</v>
      </c>
      <c r="F47" s="67"/>
      <c r="G47" s="67"/>
      <c r="H47" s="67"/>
      <c r="I47" s="67"/>
      <c r="J47" s="67"/>
      <c r="K47" s="67"/>
      <c r="L47" s="67"/>
    </row>
    <row r="48" spans="1:12" ht="26.25" customHeight="1" x14ac:dyDescent="0.25">
      <c r="A48" s="68" t="s">
        <v>167</v>
      </c>
      <c r="B48" s="68"/>
      <c r="C48" s="27">
        <v>6</v>
      </c>
      <c r="D48" s="62">
        <v>8750</v>
      </c>
      <c r="E48" s="69">
        <f t="shared" ref="E48" si="2">C48*D48</f>
        <v>52500</v>
      </c>
      <c r="F48" s="70"/>
      <c r="G48" s="71"/>
      <c r="H48" s="72"/>
      <c r="I48" s="73"/>
      <c r="J48" s="73"/>
      <c r="K48" s="73"/>
      <c r="L48" s="74"/>
    </row>
    <row r="49" spans="1:12" x14ac:dyDescent="0.25">
      <c r="A49" s="65" t="s">
        <v>5</v>
      </c>
      <c r="B49" s="66"/>
      <c r="C49" s="28"/>
      <c r="D49" s="28"/>
      <c r="E49" s="67">
        <f>SUM(E50:G57)</f>
        <v>240676</v>
      </c>
      <c r="F49" s="67"/>
      <c r="G49" s="67"/>
      <c r="H49" s="67"/>
      <c r="I49" s="67"/>
      <c r="J49" s="67"/>
      <c r="K49" s="67"/>
      <c r="L49" s="67"/>
    </row>
    <row r="50" spans="1:12" ht="26.25" customHeight="1" x14ac:dyDescent="0.25">
      <c r="A50" s="68" t="s">
        <v>155</v>
      </c>
      <c r="B50" s="68"/>
      <c r="C50" s="27">
        <v>1</v>
      </c>
      <c r="D50" s="62">
        <v>104030</v>
      </c>
      <c r="E50" s="69">
        <f t="shared" ref="E50" si="3">C50*D50</f>
        <v>104030</v>
      </c>
      <c r="F50" s="70"/>
      <c r="G50" s="71"/>
      <c r="H50" s="72" t="s">
        <v>156</v>
      </c>
      <c r="I50" s="73"/>
      <c r="J50" s="73"/>
      <c r="K50" s="73"/>
      <c r="L50" s="74"/>
    </row>
    <row r="51" spans="1:12" ht="27.75" customHeight="1" x14ac:dyDescent="0.25">
      <c r="A51" s="68" t="s">
        <v>157</v>
      </c>
      <c r="B51" s="68"/>
      <c r="C51" s="27">
        <v>1</v>
      </c>
      <c r="D51" s="62">
        <v>28000</v>
      </c>
      <c r="E51" s="69">
        <f>C51*D51</f>
        <v>28000</v>
      </c>
      <c r="F51" s="70"/>
      <c r="G51" s="71"/>
      <c r="H51" s="72" t="s">
        <v>158</v>
      </c>
      <c r="I51" s="73"/>
      <c r="J51" s="73"/>
      <c r="K51" s="73"/>
      <c r="L51" s="74"/>
    </row>
    <row r="52" spans="1:12" ht="13.5" customHeight="1" x14ac:dyDescent="0.25">
      <c r="A52" s="68" t="s">
        <v>159</v>
      </c>
      <c r="B52" s="68"/>
      <c r="C52" s="27">
        <v>8</v>
      </c>
      <c r="D52" s="62">
        <v>1572</v>
      </c>
      <c r="E52" s="69">
        <f t="shared" ref="E52" si="4">C52*D52</f>
        <v>12576</v>
      </c>
      <c r="F52" s="70"/>
      <c r="G52" s="71"/>
      <c r="H52" s="72" t="s">
        <v>160</v>
      </c>
      <c r="I52" s="73"/>
      <c r="J52" s="73"/>
      <c r="K52" s="73"/>
      <c r="L52" s="74"/>
    </row>
    <row r="53" spans="1:12" ht="12" customHeight="1" x14ac:dyDescent="0.25">
      <c r="A53" s="68" t="s">
        <v>161</v>
      </c>
      <c r="B53" s="68"/>
      <c r="C53" s="27">
        <v>200</v>
      </c>
      <c r="D53" s="62">
        <v>84.5</v>
      </c>
      <c r="E53" s="69">
        <f>C53*D53</f>
        <v>16900</v>
      </c>
      <c r="F53" s="70"/>
      <c r="G53" s="71"/>
      <c r="H53" s="72" t="s">
        <v>160</v>
      </c>
      <c r="I53" s="73"/>
      <c r="J53" s="73"/>
      <c r="K53" s="73"/>
      <c r="L53" s="74"/>
    </row>
    <row r="54" spans="1:12" ht="12" customHeight="1" x14ac:dyDescent="0.25">
      <c r="A54" s="68" t="s">
        <v>162</v>
      </c>
      <c r="B54" s="68"/>
      <c r="C54" s="27">
        <v>1</v>
      </c>
      <c r="D54" s="62">
        <v>50904</v>
      </c>
      <c r="E54" s="69">
        <f>C54*D54</f>
        <v>50904</v>
      </c>
      <c r="F54" s="70"/>
      <c r="G54" s="71"/>
      <c r="H54" s="72" t="s">
        <v>142</v>
      </c>
      <c r="I54" s="73"/>
      <c r="J54" s="73"/>
      <c r="K54" s="73"/>
      <c r="L54" s="74"/>
    </row>
    <row r="55" spans="1:12" ht="26.25" customHeight="1" x14ac:dyDescent="0.25">
      <c r="A55" s="68" t="s">
        <v>163</v>
      </c>
      <c r="B55" s="68"/>
      <c r="C55" s="27">
        <v>5</v>
      </c>
      <c r="D55" s="62">
        <v>1810</v>
      </c>
      <c r="E55" s="69">
        <f t="shared" ref="E55" si="5">C55*D55</f>
        <v>9050</v>
      </c>
      <c r="F55" s="70"/>
      <c r="G55" s="71"/>
      <c r="H55" s="72" t="s">
        <v>160</v>
      </c>
      <c r="I55" s="73"/>
      <c r="J55" s="73"/>
      <c r="K55" s="73"/>
      <c r="L55" s="74"/>
    </row>
    <row r="56" spans="1:12" ht="17.100000000000001" customHeight="1" x14ac:dyDescent="0.25">
      <c r="A56" s="68" t="s">
        <v>164</v>
      </c>
      <c r="B56" s="68"/>
      <c r="C56" s="27">
        <v>50</v>
      </c>
      <c r="D56" s="62">
        <v>155.80000000000001</v>
      </c>
      <c r="E56" s="69">
        <f>C56*D56</f>
        <v>7790.0000000000009</v>
      </c>
      <c r="F56" s="70"/>
      <c r="G56" s="71"/>
      <c r="H56" s="72" t="s">
        <v>160</v>
      </c>
      <c r="I56" s="73"/>
      <c r="J56" s="73"/>
      <c r="K56" s="73"/>
      <c r="L56" s="74"/>
    </row>
    <row r="57" spans="1:12" ht="18" customHeight="1" x14ac:dyDescent="0.25">
      <c r="A57" s="68" t="s">
        <v>165</v>
      </c>
      <c r="B57" s="68"/>
      <c r="C57" s="27">
        <v>2</v>
      </c>
      <c r="D57" s="62">
        <v>5713</v>
      </c>
      <c r="E57" s="69">
        <f t="shared" ref="E57" si="6">C57*D57</f>
        <v>11426</v>
      </c>
      <c r="F57" s="70"/>
      <c r="G57" s="71"/>
      <c r="H57" s="72" t="s">
        <v>156</v>
      </c>
      <c r="I57" s="73"/>
      <c r="J57" s="73"/>
      <c r="K57" s="73"/>
      <c r="L57" s="74"/>
    </row>
    <row r="58" spans="1:12" ht="15.75" thickBot="1" x14ac:dyDescent="0.3">
      <c r="A58" s="65" t="s">
        <v>168</v>
      </c>
      <c r="B58" s="66"/>
      <c r="C58" s="28"/>
      <c r="D58" s="28"/>
      <c r="E58" s="124">
        <f>SUM(E62:G62)</f>
        <v>56824</v>
      </c>
      <c r="F58" s="146"/>
      <c r="G58" s="125"/>
      <c r="H58" s="124"/>
      <c r="I58" s="146"/>
      <c r="J58" s="146"/>
      <c r="K58" s="146"/>
      <c r="L58" s="125"/>
    </row>
    <row r="59" spans="1:12" ht="18" customHeight="1" thickBot="1" x14ac:dyDescent="0.3">
      <c r="A59" s="75" t="s">
        <v>169</v>
      </c>
      <c r="B59" s="76"/>
      <c r="C59" s="27">
        <v>10</v>
      </c>
      <c r="D59" s="61">
        <v>176.4</v>
      </c>
      <c r="E59" s="69">
        <f t="shared" ref="E59:E60" si="7">C59*D59</f>
        <v>1764</v>
      </c>
      <c r="F59" s="70"/>
      <c r="G59" s="71"/>
      <c r="H59" s="72" t="s">
        <v>160</v>
      </c>
      <c r="I59" s="73"/>
      <c r="J59" s="73"/>
      <c r="K59" s="73"/>
      <c r="L59" s="74"/>
    </row>
    <row r="60" spans="1:12" ht="18" customHeight="1" thickBot="1" x14ac:dyDescent="0.3">
      <c r="A60" s="75" t="s">
        <v>170</v>
      </c>
      <c r="B60" s="76"/>
      <c r="C60" s="27">
        <v>10</v>
      </c>
      <c r="D60" s="61">
        <v>172.8</v>
      </c>
      <c r="E60" s="69">
        <f t="shared" si="7"/>
        <v>1728</v>
      </c>
      <c r="F60" s="70"/>
      <c r="G60" s="71"/>
      <c r="H60" s="72" t="s">
        <v>160</v>
      </c>
      <c r="I60" s="73"/>
      <c r="J60" s="73"/>
      <c r="K60" s="73"/>
      <c r="L60" s="74"/>
    </row>
    <row r="61" spans="1:12" ht="18" customHeight="1" thickBot="1" x14ac:dyDescent="0.3">
      <c r="A61" s="75" t="s">
        <v>171</v>
      </c>
      <c r="B61" s="76"/>
      <c r="C61" s="27">
        <v>10</v>
      </c>
      <c r="D61" s="61">
        <v>172.8</v>
      </c>
      <c r="E61" s="69">
        <f t="shared" ref="E61" si="8">C61*D61</f>
        <v>1728</v>
      </c>
      <c r="F61" s="70"/>
      <c r="G61" s="71"/>
      <c r="H61" s="72" t="s">
        <v>160</v>
      </c>
      <c r="I61" s="73"/>
      <c r="J61" s="73"/>
      <c r="K61" s="73"/>
      <c r="L61" s="74"/>
    </row>
    <row r="62" spans="1:12" ht="18" customHeight="1" thickBot="1" x14ac:dyDescent="0.3">
      <c r="A62" s="75" t="s">
        <v>172</v>
      </c>
      <c r="B62" s="76"/>
      <c r="C62" s="27">
        <v>1</v>
      </c>
      <c r="D62" s="61">
        <v>56824</v>
      </c>
      <c r="E62" s="69">
        <f>C62*D62</f>
        <v>56824</v>
      </c>
      <c r="F62" s="70"/>
      <c r="G62" s="71"/>
      <c r="H62" s="72"/>
      <c r="I62" s="73"/>
      <c r="J62" s="73"/>
      <c r="K62" s="73"/>
      <c r="L62" s="74"/>
    </row>
    <row r="63" spans="1:12" x14ac:dyDescent="0.25">
      <c r="A63" s="124" t="s">
        <v>6</v>
      </c>
      <c r="B63" s="125"/>
      <c r="C63" s="28"/>
      <c r="D63" s="28"/>
      <c r="E63" s="67">
        <f>E49+E58+E47</f>
        <v>350000</v>
      </c>
      <c r="F63" s="67"/>
      <c r="G63" s="67"/>
      <c r="H63" s="124"/>
      <c r="I63" s="146"/>
      <c r="J63" s="146"/>
      <c r="K63" s="146"/>
      <c r="L63" s="125"/>
    </row>
    <row r="64" spans="1:12" x14ac:dyDescent="0.25">
      <c r="A64" s="115" t="s">
        <v>138</v>
      </c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</row>
    <row r="65" spans="1:12" ht="15.75" x14ac:dyDescent="0.25">
      <c r="D65" s="45"/>
    </row>
    <row r="66" spans="1:12" ht="15.75" x14ac:dyDescent="0.25">
      <c r="A66" t="s">
        <v>106</v>
      </c>
      <c r="D66" s="45"/>
    </row>
    <row r="67" spans="1:12" ht="41.25" customHeight="1" x14ac:dyDescent="0.25">
      <c r="A67" s="150" t="s">
        <v>12</v>
      </c>
      <c r="B67" s="151" t="s">
        <v>107</v>
      </c>
      <c r="C67" s="152"/>
      <c r="D67" s="152"/>
      <c r="E67" s="152"/>
      <c r="F67" s="153"/>
      <c r="G67" s="150" t="s">
        <v>108</v>
      </c>
      <c r="H67" s="110" t="s">
        <v>109</v>
      </c>
      <c r="I67" s="110"/>
      <c r="J67" s="110"/>
    </row>
    <row r="68" spans="1:12" x14ac:dyDescent="0.25">
      <c r="A68" s="150"/>
      <c r="B68" s="154"/>
      <c r="C68" s="155"/>
      <c r="D68" s="155"/>
      <c r="E68" s="155"/>
      <c r="F68" s="156"/>
      <c r="G68" s="150"/>
      <c r="H68" s="46" t="s">
        <v>110</v>
      </c>
      <c r="I68" s="43" t="s">
        <v>111</v>
      </c>
      <c r="J68" s="43" t="s">
        <v>112</v>
      </c>
    </row>
    <row r="69" spans="1:12" ht="39.75" customHeight="1" x14ac:dyDescent="0.25">
      <c r="A69" s="63" t="s">
        <v>155</v>
      </c>
      <c r="B69" s="157" t="s">
        <v>173</v>
      </c>
      <c r="C69" s="158"/>
      <c r="D69" s="158"/>
      <c r="E69" s="158"/>
      <c r="F69" s="159"/>
      <c r="G69" s="50">
        <v>1</v>
      </c>
      <c r="H69" s="32">
        <v>85000</v>
      </c>
      <c r="I69" s="32">
        <v>104300</v>
      </c>
      <c r="J69" s="32">
        <v>125000</v>
      </c>
    </row>
    <row r="70" spans="1:12" x14ac:dyDescent="0.25">
      <c r="A70" s="163" t="s">
        <v>6</v>
      </c>
      <c r="B70" s="164"/>
      <c r="C70" s="164"/>
      <c r="D70" s="164"/>
      <c r="E70" s="164"/>
      <c r="F70" s="165"/>
      <c r="G70" s="50">
        <f>SUM(G69:G69)</f>
        <v>1</v>
      </c>
      <c r="H70" s="32">
        <f>SUM(H69:H69)</f>
        <v>85000</v>
      </c>
      <c r="I70" s="32">
        <f>SUM(I69:I69)</f>
        <v>104300</v>
      </c>
      <c r="J70" s="32">
        <f>SUM(J69:J69)</f>
        <v>125000</v>
      </c>
    </row>
    <row r="71" spans="1:12" ht="15.75" x14ac:dyDescent="0.25">
      <c r="D71" s="45"/>
    </row>
    <row r="72" spans="1:12" ht="15.75" customHeight="1" x14ac:dyDescent="0.25">
      <c r="A72" s="116" t="s">
        <v>117</v>
      </c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</row>
    <row r="73" spans="1:12" ht="15.75" customHeight="1" x14ac:dyDescent="0.25">
      <c r="A73" s="141" t="s">
        <v>113</v>
      </c>
      <c r="B73" s="141"/>
      <c r="C73" s="141"/>
      <c r="D73" s="141"/>
      <c r="E73" s="141"/>
      <c r="F73" s="141"/>
      <c r="G73" s="57"/>
      <c r="H73" s="57"/>
      <c r="I73" s="57"/>
      <c r="J73" s="57"/>
      <c r="K73" s="57"/>
      <c r="L73" s="57"/>
    </row>
    <row r="74" spans="1:12" ht="231" customHeight="1" x14ac:dyDescent="0.25">
      <c r="A74" s="148" t="s">
        <v>175</v>
      </c>
      <c r="B74" s="149"/>
      <c r="C74" s="149"/>
      <c r="D74" s="149"/>
      <c r="E74" s="149"/>
      <c r="F74" s="149"/>
      <c r="G74" s="149"/>
      <c r="H74" s="149"/>
      <c r="I74" s="149"/>
      <c r="J74" s="149"/>
      <c r="K74" s="149"/>
      <c r="L74" s="149"/>
    </row>
    <row r="75" spans="1:12" ht="15.75" customHeight="1" x14ac:dyDescent="0.25">
      <c r="A75" s="141" t="s">
        <v>114</v>
      </c>
      <c r="B75" s="141"/>
      <c r="C75" s="141"/>
      <c r="D75" s="141"/>
      <c r="E75" s="141"/>
      <c r="F75" s="141"/>
      <c r="G75" s="57"/>
      <c r="H75" s="57"/>
      <c r="I75" s="57"/>
      <c r="J75" s="57"/>
      <c r="K75" s="57"/>
      <c r="L75" s="57"/>
    </row>
    <row r="76" spans="1:12" ht="15.75" customHeight="1" x14ac:dyDescent="0.25">
      <c r="A76" s="145" t="s">
        <v>135</v>
      </c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</row>
    <row r="77" spans="1:12" ht="15.75" customHeight="1" x14ac:dyDescent="0.25">
      <c r="A77" s="141" t="s">
        <v>115</v>
      </c>
      <c r="B77" s="141"/>
      <c r="C77" s="141"/>
      <c r="D77" s="141"/>
      <c r="E77" s="141"/>
      <c r="F77" s="141"/>
      <c r="G77" s="57"/>
      <c r="H77" s="57"/>
      <c r="I77" s="57"/>
      <c r="J77" s="57"/>
      <c r="K77" s="57"/>
      <c r="L77" s="57"/>
    </row>
    <row r="78" spans="1:12" ht="15.75" customHeight="1" x14ac:dyDescent="0.25">
      <c r="A78" s="144" t="s">
        <v>176</v>
      </c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</row>
    <row r="79" spans="1:12" ht="15.75" customHeight="1" x14ac:dyDescent="0.25">
      <c r="A79" s="141" t="s">
        <v>116</v>
      </c>
      <c r="B79" s="141"/>
      <c r="C79" s="141"/>
      <c r="D79" s="141"/>
      <c r="E79" s="141"/>
      <c r="F79" s="141"/>
      <c r="G79" s="57"/>
      <c r="H79" s="57"/>
      <c r="I79" s="57"/>
      <c r="J79" s="57"/>
      <c r="K79" s="57"/>
      <c r="L79" s="57"/>
    </row>
    <row r="80" spans="1:12" ht="132" customHeight="1" x14ac:dyDescent="0.25">
      <c r="A80" s="142" t="s">
        <v>177</v>
      </c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</row>
    <row r="81" spans="1:16" ht="18.75" x14ac:dyDescent="0.25">
      <c r="A81" s="116" t="s">
        <v>125</v>
      </c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</row>
    <row r="82" spans="1:16" x14ac:dyDescent="0.25">
      <c r="A82" s="162" t="s">
        <v>118</v>
      </c>
      <c r="B82" s="162"/>
      <c r="C82" s="162"/>
      <c r="D82" s="162"/>
      <c r="E82" s="162"/>
      <c r="F82" s="162"/>
    </row>
    <row r="83" spans="1:16" x14ac:dyDescent="0.25">
      <c r="A83" s="117" t="s">
        <v>135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</row>
    <row r="84" spans="1:16" ht="18.75" customHeight="1" x14ac:dyDescent="0.25">
      <c r="A84" s="162" t="s">
        <v>120</v>
      </c>
      <c r="B84" s="162"/>
      <c r="C84" s="162"/>
      <c r="D84" s="162"/>
      <c r="E84" s="162"/>
      <c r="F84" s="162"/>
    </row>
    <row r="85" spans="1:16" ht="15" customHeight="1" x14ac:dyDescent="0.25">
      <c r="A85" s="117" t="s">
        <v>143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</row>
    <row r="86" spans="1:16" ht="18.75" customHeight="1" x14ac:dyDescent="0.25">
      <c r="A86" s="162" t="s">
        <v>119</v>
      </c>
      <c r="B86" s="162"/>
      <c r="C86" s="162"/>
      <c r="D86" s="162"/>
      <c r="E86" s="162"/>
      <c r="F86" s="162"/>
    </row>
    <row r="87" spans="1:16" ht="51.75" customHeight="1" x14ac:dyDescent="0.3">
      <c r="A87" s="83" t="s">
        <v>7</v>
      </c>
      <c r="B87" s="87"/>
      <c r="C87" s="84"/>
      <c r="D87" s="89" t="s">
        <v>46</v>
      </c>
      <c r="E87" s="91" t="s">
        <v>47</v>
      </c>
      <c r="F87" s="91" t="s">
        <v>8</v>
      </c>
      <c r="G87" s="83" t="s">
        <v>62</v>
      </c>
      <c r="H87" s="84"/>
      <c r="I87" s="83" t="s">
        <v>9</v>
      </c>
      <c r="J87" s="84"/>
      <c r="K87" s="99" t="s">
        <v>61</v>
      </c>
      <c r="L87" s="100"/>
      <c r="M87" s="2"/>
      <c r="N87" s="2"/>
      <c r="O87" s="2"/>
      <c r="P87" s="2"/>
    </row>
    <row r="88" spans="1:16" ht="17.25" x14ac:dyDescent="0.3">
      <c r="A88" s="85"/>
      <c r="B88" s="88"/>
      <c r="C88" s="86"/>
      <c r="D88" s="90"/>
      <c r="E88" s="92"/>
      <c r="F88" s="92"/>
      <c r="G88" s="85"/>
      <c r="H88" s="86"/>
      <c r="I88" s="85"/>
      <c r="J88" s="86"/>
      <c r="K88" s="101"/>
      <c r="L88" s="102"/>
      <c r="M88" s="2"/>
      <c r="N88" s="2"/>
      <c r="O88" s="2"/>
      <c r="P88" s="2"/>
    </row>
    <row r="89" spans="1:16" ht="17.25" x14ac:dyDescent="0.3">
      <c r="A89" s="77">
        <v>1</v>
      </c>
      <c r="B89" s="70"/>
      <c r="C89" s="71"/>
      <c r="D89" s="25">
        <v>2</v>
      </c>
      <c r="E89" s="27">
        <v>3</v>
      </c>
      <c r="F89" s="27">
        <v>4</v>
      </c>
      <c r="G89" s="77">
        <v>5</v>
      </c>
      <c r="H89" s="71"/>
      <c r="I89" s="77">
        <v>6</v>
      </c>
      <c r="J89" s="71"/>
      <c r="K89" s="97">
        <v>7</v>
      </c>
      <c r="L89" s="98"/>
      <c r="M89" s="2"/>
      <c r="N89" s="2"/>
      <c r="O89" s="2"/>
      <c r="P89" s="2"/>
    </row>
    <row r="90" spans="1:16" ht="38.25" customHeight="1" x14ac:dyDescent="0.3">
      <c r="A90" s="68" t="s">
        <v>151</v>
      </c>
      <c r="B90" s="68"/>
      <c r="C90" s="68"/>
      <c r="D90" s="27" t="s">
        <v>144</v>
      </c>
      <c r="E90" s="27">
        <v>60</v>
      </c>
      <c r="F90" s="27">
        <v>750</v>
      </c>
      <c r="G90" s="77">
        <f t="shared" ref="G90:G93" si="9">E90*F90</f>
        <v>45000</v>
      </c>
      <c r="H90" s="71"/>
      <c r="I90" s="77">
        <v>342</v>
      </c>
      <c r="J90" s="71"/>
      <c r="K90" s="78">
        <f t="shared" ref="K90:K93" si="10">E90*I90</f>
        <v>20520</v>
      </c>
      <c r="L90" s="79"/>
      <c r="M90" s="2"/>
      <c r="N90" s="2"/>
      <c r="O90" s="2"/>
      <c r="P90" s="2"/>
    </row>
    <row r="91" spans="1:16" ht="17.25" x14ac:dyDescent="0.3">
      <c r="A91" s="68" t="s">
        <v>152</v>
      </c>
      <c r="B91" s="68"/>
      <c r="C91" s="68"/>
      <c r="D91" s="27" t="s">
        <v>145</v>
      </c>
      <c r="E91" s="27">
        <v>40</v>
      </c>
      <c r="F91" s="27">
        <v>800</v>
      </c>
      <c r="G91" s="77">
        <f t="shared" si="9"/>
        <v>32000</v>
      </c>
      <c r="H91" s="71"/>
      <c r="I91" s="77">
        <v>287</v>
      </c>
      <c r="J91" s="71"/>
      <c r="K91" s="78">
        <f t="shared" si="10"/>
        <v>11480</v>
      </c>
      <c r="L91" s="79"/>
      <c r="M91" s="2"/>
      <c r="N91" s="2"/>
      <c r="O91" s="2"/>
      <c r="P91" s="2"/>
    </row>
    <row r="92" spans="1:16" ht="17.25" customHeight="1" x14ac:dyDescent="0.3">
      <c r="A92" s="68" t="s">
        <v>153</v>
      </c>
      <c r="B92" s="68"/>
      <c r="C92" s="68"/>
      <c r="D92" s="27" t="s">
        <v>144</v>
      </c>
      <c r="E92" s="27">
        <v>25</v>
      </c>
      <c r="F92" s="27">
        <v>1000</v>
      </c>
      <c r="G92" s="77">
        <f t="shared" si="9"/>
        <v>25000</v>
      </c>
      <c r="H92" s="71"/>
      <c r="I92" s="77">
        <v>439</v>
      </c>
      <c r="J92" s="71"/>
      <c r="K92" s="78">
        <f t="shared" si="10"/>
        <v>10975</v>
      </c>
      <c r="L92" s="79"/>
      <c r="M92" s="2"/>
      <c r="N92" s="2"/>
      <c r="O92" s="2"/>
      <c r="P92" s="2"/>
    </row>
    <row r="93" spans="1:16" ht="28.5" customHeight="1" x14ac:dyDescent="0.3">
      <c r="A93" s="68" t="s">
        <v>154</v>
      </c>
      <c r="B93" s="68"/>
      <c r="C93" s="68"/>
      <c r="D93" s="27" t="s">
        <v>144</v>
      </c>
      <c r="E93" s="27">
        <v>30</v>
      </c>
      <c r="F93" s="27">
        <v>600</v>
      </c>
      <c r="G93" s="77">
        <f t="shared" si="9"/>
        <v>18000</v>
      </c>
      <c r="H93" s="71"/>
      <c r="I93" s="77">
        <v>246</v>
      </c>
      <c r="J93" s="71"/>
      <c r="K93" s="78">
        <f t="shared" si="10"/>
        <v>7380</v>
      </c>
      <c r="L93" s="79"/>
      <c r="M93" s="2"/>
      <c r="N93" s="2"/>
      <c r="O93" s="2"/>
      <c r="P93" s="2"/>
    </row>
    <row r="94" spans="1:16" ht="17.25" hidden="1" customHeight="1" x14ac:dyDescent="0.3">
      <c r="A94" s="68" t="s">
        <v>147</v>
      </c>
      <c r="B94" s="68"/>
      <c r="C94" s="68"/>
      <c r="D94" s="27" t="s">
        <v>146</v>
      </c>
      <c r="E94" s="27">
        <v>2</v>
      </c>
      <c r="F94" s="27">
        <v>1400</v>
      </c>
      <c r="G94" s="77">
        <f t="shared" ref="G94:G98" si="11">E94*F94</f>
        <v>2800</v>
      </c>
      <c r="H94" s="71"/>
      <c r="I94" s="77"/>
      <c r="J94" s="71"/>
      <c r="K94" s="97">
        <f t="shared" ref="K94:K98" si="12">E94*I94</f>
        <v>0</v>
      </c>
      <c r="L94" s="98"/>
      <c r="M94" s="2"/>
      <c r="N94" s="2"/>
      <c r="O94" s="2"/>
      <c r="P94" s="2"/>
    </row>
    <row r="95" spans="1:16" ht="17.25" hidden="1" x14ac:dyDescent="0.3">
      <c r="A95" s="104"/>
      <c r="B95" s="105"/>
      <c r="C95" s="106"/>
      <c r="D95" s="26"/>
      <c r="E95" s="26"/>
      <c r="F95" s="26"/>
      <c r="G95" s="77">
        <f t="shared" si="11"/>
        <v>0</v>
      </c>
      <c r="H95" s="71"/>
      <c r="I95" s="77"/>
      <c r="J95" s="71"/>
      <c r="K95" s="97">
        <f t="shared" si="12"/>
        <v>0</v>
      </c>
      <c r="L95" s="98"/>
      <c r="M95" s="2"/>
      <c r="N95" s="2"/>
      <c r="O95" s="2"/>
      <c r="P95" s="2"/>
    </row>
    <row r="96" spans="1:16" ht="17.25" hidden="1" x14ac:dyDescent="0.3">
      <c r="A96" s="104"/>
      <c r="B96" s="105"/>
      <c r="C96" s="106"/>
      <c r="D96" s="26"/>
      <c r="E96" s="26"/>
      <c r="F96" s="26"/>
      <c r="G96" s="77">
        <f t="shared" si="11"/>
        <v>0</v>
      </c>
      <c r="H96" s="71"/>
      <c r="I96" s="77"/>
      <c r="J96" s="71"/>
      <c r="K96" s="97">
        <f t="shared" si="12"/>
        <v>0</v>
      </c>
      <c r="L96" s="98"/>
      <c r="M96" s="2"/>
      <c r="N96" s="2"/>
      <c r="O96" s="2"/>
      <c r="P96" s="2"/>
    </row>
    <row r="97" spans="1:16" ht="17.25" hidden="1" x14ac:dyDescent="0.3">
      <c r="A97" s="104"/>
      <c r="B97" s="105"/>
      <c r="C97" s="106"/>
      <c r="D97" s="26"/>
      <c r="E97" s="26"/>
      <c r="F97" s="26"/>
      <c r="G97" s="77">
        <f t="shared" si="11"/>
        <v>0</v>
      </c>
      <c r="H97" s="71"/>
      <c r="I97" s="77"/>
      <c r="J97" s="71"/>
      <c r="K97" s="97">
        <f t="shared" si="12"/>
        <v>0</v>
      </c>
      <c r="L97" s="98"/>
      <c r="M97" s="2"/>
      <c r="N97" s="2"/>
      <c r="O97" s="2"/>
      <c r="P97" s="2"/>
    </row>
    <row r="98" spans="1:16" ht="17.25" hidden="1" x14ac:dyDescent="0.3">
      <c r="A98" s="104"/>
      <c r="B98" s="105"/>
      <c r="C98" s="106"/>
      <c r="D98" s="26"/>
      <c r="E98" s="26"/>
      <c r="F98" s="26"/>
      <c r="G98" s="77">
        <f t="shared" si="11"/>
        <v>0</v>
      </c>
      <c r="H98" s="71"/>
      <c r="I98" s="77"/>
      <c r="J98" s="71"/>
      <c r="K98" s="97">
        <f t="shared" si="12"/>
        <v>0</v>
      </c>
      <c r="L98" s="98"/>
      <c r="M98" s="2"/>
      <c r="N98" s="2"/>
      <c r="O98" s="2"/>
      <c r="P98" s="2"/>
    </row>
    <row r="99" spans="1:16" ht="17.25" x14ac:dyDescent="0.3">
      <c r="A99" s="104" t="s">
        <v>10</v>
      </c>
      <c r="B99" s="105"/>
      <c r="C99" s="106"/>
      <c r="D99" s="26"/>
      <c r="E99" s="26">
        <f>SUM(E94:E98)</f>
        <v>2</v>
      </c>
      <c r="F99" s="27" t="s">
        <v>11</v>
      </c>
      <c r="G99" s="77">
        <f>SUM(G90:G98)</f>
        <v>122800</v>
      </c>
      <c r="H99" s="71"/>
      <c r="I99" s="77" t="s">
        <v>11</v>
      </c>
      <c r="J99" s="71"/>
      <c r="K99" s="97">
        <f>SUM(K90:K98)</f>
        <v>50355</v>
      </c>
      <c r="L99" s="98"/>
      <c r="M99" s="2"/>
      <c r="N99" s="2"/>
      <c r="O99" s="2"/>
      <c r="P99" s="2"/>
    </row>
    <row r="100" spans="1:16" ht="17.25" x14ac:dyDescent="0.3">
      <c r="A100" s="15"/>
      <c r="B100" s="15"/>
      <c r="C100" s="15"/>
      <c r="D100" s="16"/>
      <c r="E100" s="16"/>
      <c r="F100" s="17"/>
      <c r="G100" s="17"/>
      <c r="H100" s="17"/>
      <c r="I100" s="17"/>
      <c r="J100" s="17"/>
      <c r="K100" s="18"/>
      <c r="L100" s="18"/>
      <c r="M100" s="2"/>
      <c r="N100" s="2"/>
      <c r="O100" s="2"/>
      <c r="P100" s="2"/>
    </row>
    <row r="101" spans="1:16" x14ac:dyDescent="0.25">
      <c r="A101" s="115" t="s">
        <v>121</v>
      </c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</row>
    <row r="102" spans="1:16" ht="18.75" customHeight="1" x14ac:dyDescent="0.3">
      <c r="A102" s="77" t="s">
        <v>12</v>
      </c>
      <c r="B102" s="70"/>
      <c r="C102" s="71"/>
      <c r="D102" s="77" t="s">
        <v>13</v>
      </c>
      <c r="E102" s="71"/>
      <c r="F102" s="122" t="s">
        <v>12</v>
      </c>
      <c r="G102" s="122"/>
      <c r="H102" s="122"/>
      <c r="I102" s="72" t="s">
        <v>13</v>
      </c>
      <c r="J102" s="74"/>
      <c r="K102" s="2"/>
      <c r="L102" s="2"/>
      <c r="M102" s="2"/>
      <c r="N102" s="2"/>
      <c r="O102" s="2"/>
    </row>
    <row r="103" spans="1:16" ht="17.25" x14ac:dyDescent="0.3">
      <c r="A103" s="104" t="s">
        <v>140</v>
      </c>
      <c r="B103" s="105"/>
      <c r="C103" s="106"/>
      <c r="D103" s="77">
        <v>1000</v>
      </c>
      <c r="E103" s="71"/>
      <c r="F103" s="104" t="s">
        <v>123</v>
      </c>
      <c r="G103" s="105"/>
      <c r="H103" s="106"/>
      <c r="I103" s="120">
        <v>0</v>
      </c>
      <c r="J103" s="121"/>
      <c r="K103" s="2"/>
      <c r="L103" s="2"/>
      <c r="M103" s="2"/>
      <c r="N103" s="2"/>
      <c r="O103" s="2"/>
    </row>
    <row r="104" spans="1:16" ht="17.25" x14ac:dyDescent="0.3">
      <c r="A104" s="104" t="s">
        <v>15</v>
      </c>
      <c r="B104" s="105"/>
      <c r="C104" s="106"/>
      <c r="D104" s="77">
        <v>15000</v>
      </c>
      <c r="E104" s="71"/>
      <c r="F104" s="68" t="s">
        <v>14</v>
      </c>
      <c r="G104" s="68"/>
      <c r="H104" s="68"/>
      <c r="I104" s="120">
        <v>5000</v>
      </c>
      <c r="J104" s="121"/>
      <c r="K104" s="2"/>
      <c r="L104" s="2"/>
      <c r="M104" s="2"/>
      <c r="N104" s="2"/>
      <c r="O104" s="2"/>
    </row>
    <row r="105" spans="1:16" ht="17.25" x14ac:dyDescent="0.3">
      <c r="A105" s="104" t="s">
        <v>122</v>
      </c>
      <c r="B105" s="105"/>
      <c r="C105" s="106"/>
      <c r="D105" s="77">
        <v>800</v>
      </c>
      <c r="E105" s="71"/>
      <c r="F105" s="68" t="s">
        <v>124</v>
      </c>
      <c r="G105" s="68"/>
      <c r="H105" s="68"/>
      <c r="I105" s="120">
        <f>E32*1.3</f>
        <v>0</v>
      </c>
      <c r="J105" s="121"/>
      <c r="K105" s="2"/>
      <c r="L105" s="2"/>
      <c r="M105" s="2"/>
      <c r="N105" s="2"/>
      <c r="O105" s="2"/>
    </row>
    <row r="106" spans="1:16" ht="17.25" customHeight="1" x14ac:dyDescent="0.3">
      <c r="A106" s="104"/>
      <c r="B106" s="105"/>
      <c r="C106" s="106"/>
      <c r="D106" s="77"/>
      <c r="E106" s="71"/>
      <c r="F106" s="77" t="s">
        <v>6</v>
      </c>
      <c r="G106" s="70"/>
      <c r="H106" s="71"/>
      <c r="I106" s="77">
        <f>SUM(D103:E106)+SUM(I103:J105)</f>
        <v>21800</v>
      </c>
      <c r="J106" s="71"/>
      <c r="K106" s="2"/>
      <c r="L106" s="2"/>
      <c r="M106" s="2"/>
      <c r="N106" s="2"/>
      <c r="O106" s="2"/>
    </row>
    <row r="107" spans="1:16" ht="17.25" x14ac:dyDescent="0.3">
      <c r="A107" s="3"/>
      <c r="B107" s="3"/>
      <c r="C107" s="3"/>
      <c r="D107" s="7"/>
      <c r="E107" s="7"/>
      <c r="F107" s="7"/>
      <c r="G107" s="7"/>
      <c r="H107" s="2"/>
      <c r="I107" s="2"/>
      <c r="J107" s="2"/>
      <c r="K107" s="2"/>
      <c r="L107" s="2"/>
    </row>
    <row r="108" spans="1:16" ht="18.75" x14ac:dyDescent="0.25">
      <c r="A108" s="107" t="s">
        <v>33</v>
      </c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</row>
    <row r="109" spans="1:16" ht="16.5" x14ac:dyDescent="0.25">
      <c r="A109" s="127"/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</row>
    <row r="110" spans="1:16" ht="16.5" x14ac:dyDescent="0.25">
      <c r="A110" s="3" t="s">
        <v>16</v>
      </c>
      <c r="B110" s="44" t="s">
        <v>73</v>
      </c>
      <c r="C110" s="44" t="s">
        <v>74</v>
      </c>
      <c r="D110" s="44" t="s">
        <v>75</v>
      </c>
      <c r="E110" s="44" t="s">
        <v>76</v>
      </c>
      <c r="F110" s="44" t="s">
        <v>77</v>
      </c>
      <c r="G110" s="44" t="s">
        <v>78</v>
      </c>
      <c r="H110" s="44" t="s">
        <v>67</v>
      </c>
      <c r="I110" s="44" t="s">
        <v>68</v>
      </c>
      <c r="J110" s="44" t="s">
        <v>69</v>
      </c>
      <c r="K110" s="44" t="s">
        <v>70</v>
      </c>
      <c r="L110" s="44" t="s">
        <v>71</v>
      </c>
      <c r="M110" s="44" t="s">
        <v>72</v>
      </c>
      <c r="N110" s="29"/>
    </row>
    <row r="111" spans="1:16" ht="17.25" x14ac:dyDescent="0.25">
      <c r="A111" s="3" t="s">
        <v>17</v>
      </c>
      <c r="B111" s="12">
        <v>0.5</v>
      </c>
      <c r="C111" s="12">
        <v>0.5</v>
      </c>
      <c r="D111" s="12">
        <v>1</v>
      </c>
      <c r="E111" s="12">
        <v>1</v>
      </c>
      <c r="F111" s="12">
        <v>0.8</v>
      </c>
      <c r="G111" s="12">
        <v>0.8</v>
      </c>
      <c r="H111" s="12">
        <v>0.7</v>
      </c>
      <c r="I111" s="12">
        <v>1</v>
      </c>
      <c r="J111" s="12">
        <v>1</v>
      </c>
      <c r="K111" s="12">
        <v>1</v>
      </c>
      <c r="L111" s="12">
        <v>1</v>
      </c>
      <c r="M111" s="12">
        <v>1</v>
      </c>
      <c r="N111" s="29"/>
    </row>
    <row r="112" spans="1:16" ht="48" customHeight="1" x14ac:dyDescent="0.25">
      <c r="A112" s="24" t="s">
        <v>18</v>
      </c>
      <c r="B112" s="24" t="s">
        <v>35</v>
      </c>
      <c r="C112" s="24" t="s">
        <v>36</v>
      </c>
      <c r="D112" s="24" t="s">
        <v>37</v>
      </c>
      <c r="E112" s="24" t="s">
        <v>44</v>
      </c>
      <c r="F112" s="24" t="s">
        <v>38</v>
      </c>
      <c r="G112" s="24" t="s">
        <v>39</v>
      </c>
      <c r="H112" s="24" t="s">
        <v>40</v>
      </c>
      <c r="I112" s="24" t="s">
        <v>41</v>
      </c>
      <c r="J112" s="24" t="s">
        <v>42</v>
      </c>
      <c r="K112" s="24" t="s">
        <v>45</v>
      </c>
      <c r="L112" s="24" t="s">
        <v>43</v>
      </c>
      <c r="M112" s="24" t="s">
        <v>63</v>
      </c>
      <c r="N112" s="24" t="s">
        <v>6</v>
      </c>
    </row>
    <row r="113" spans="1:14" x14ac:dyDescent="0.25">
      <c r="A113" s="47" t="s">
        <v>19</v>
      </c>
      <c r="B113" s="22">
        <f t="shared" ref="B113:M113" si="13">$G99*B111</f>
        <v>61400</v>
      </c>
      <c r="C113" s="22">
        <f t="shared" si="13"/>
        <v>61400</v>
      </c>
      <c r="D113" s="22">
        <f t="shared" si="13"/>
        <v>122800</v>
      </c>
      <c r="E113" s="22">
        <f t="shared" si="13"/>
        <v>122800</v>
      </c>
      <c r="F113" s="22">
        <f t="shared" si="13"/>
        <v>98240</v>
      </c>
      <c r="G113" s="22">
        <f t="shared" si="13"/>
        <v>98240</v>
      </c>
      <c r="H113" s="22">
        <f t="shared" si="13"/>
        <v>85960</v>
      </c>
      <c r="I113" s="22">
        <f t="shared" si="13"/>
        <v>122800</v>
      </c>
      <c r="J113" s="22">
        <f t="shared" si="13"/>
        <v>122800</v>
      </c>
      <c r="K113" s="22">
        <f t="shared" si="13"/>
        <v>122800</v>
      </c>
      <c r="L113" s="22">
        <f t="shared" si="13"/>
        <v>122800</v>
      </c>
      <c r="M113" s="22">
        <f t="shared" si="13"/>
        <v>122800</v>
      </c>
      <c r="N113" s="30">
        <f>SUM(B113:M113)</f>
        <v>1264840</v>
      </c>
    </row>
    <row r="114" spans="1:14" x14ac:dyDescent="0.25">
      <c r="A114" s="47" t="s">
        <v>20</v>
      </c>
      <c r="B114" s="22">
        <f>SUM(B115:B127)</f>
        <v>53577.5</v>
      </c>
      <c r="C114" s="22">
        <f t="shared" ref="C114:M114" si="14">SUM(C115:C127)</f>
        <v>52777.5</v>
      </c>
      <c r="D114" s="22">
        <f t="shared" si="14"/>
        <v>77955</v>
      </c>
      <c r="E114" s="22">
        <f t="shared" si="14"/>
        <v>77955</v>
      </c>
      <c r="F114" s="22">
        <f t="shared" si="14"/>
        <v>67884</v>
      </c>
      <c r="G114" s="22">
        <f t="shared" si="14"/>
        <v>67884</v>
      </c>
      <c r="H114" s="22">
        <f t="shared" si="14"/>
        <v>62848.5</v>
      </c>
      <c r="I114" s="22">
        <f t="shared" si="14"/>
        <v>77955</v>
      </c>
      <c r="J114" s="22">
        <f t="shared" si="14"/>
        <v>77955</v>
      </c>
      <c r="K114" s="22">
        <f t="shared" si="14"/>
        <v>77955</v>
      </c>
      <c r="L114" s="22">
        <f t="shared" si="14"/>
        <v>77955</v>
      </c>
      <c r="M114" s="22">
        <f t="shared" si="14"/>
        <v>77955</v>
      </c>
      <c r="N114" s="30">
        <f t="shared" ref="N114:N131" si="15">SUM(B114:M114)</f>
        <v>850656.5</v>
      </c>
    </row>
    <row r="115" spans="1:14" x14ac:dyDescent="0.25">
      <c r="A115" s="48" t="s">
        <v>79</v>
      </c>
      <c r="B115" s="22">
        <f>$K99*B111</f>
        <v>25177.5</v>
      </c>
      <c r="C115" s="22">
        <f t="shared" ref="C115:M115" si="16">$K99*C111</f>
        <v>25177.5</v>
      </c>
      <c r="D115" s="22">
        <f t="shared" si="16"/>
        <v>50355</v>
      </c>
      <c r="E115" s="22">
        <f t="shared" si="16"/>
        <v>50355</v>
      </c>
      <c r="F115" s="22">
        <f t="shared" si="16"/>
        <v>40284</v>
      </c>
      <c r="G115" s="22">
        <f t="shared" si="16"/>
        <v>40284</v>
      </c>
      <c r="H115" s="22">
        <f t="shared" si="16"/>
        <v>35248.5</v>
      </c>
      <c r="I115" s="22">
        <f t="shared" si="16"/>
        <v>50355</v>
      </c>
      <c r="J115" s="22">
        <f t="shared" si="16"/>
        <v>50355</v>
      </c>
      <c r="K115" s="22">
        <f t="shared" si="16"/>
        <v>50355</v>
      </c>
      <c r="L115" s="22">
        <f t="shared" si="16"/>
        <v>50355</v>
      </c>
      <c r="M115" s="22">
        <f t="shared" si="16"/>
        <v>50355</v>
      </c>
      <c r="N115" s="30">
        <f t="shared" ref="N115" si="17">SUM(B115:M115)</f>
        <v>518656.5</v>
      </c>
    </row>
    <row r="116" spans="1:14" x14ac:dyDescent="0.25">
      <c r="A116" s="48" t="str">
        <f>A103</f>
        <v>Ремонт инструмента</v>
      </c>
      <c r="B116" s="22">
        <f>$D103</f>
        <v>1000</v>
      </c>
      <c r="C116" s="22">
        <f t="shared" ref="C116:M116" si="18">$D103</f>
        <v>1000</v>
      </c>
      <c r="D116" s="22">
        <f t="shared" si="18"/>
        <v>1000</v>
      </c>
      <c r="E116" s="22">
        <f t="shared" si="18"/>
        <v>1000</v>
      </c>
      <c r="F116" s="22">
        <f t="shared" si="18"/>
        <v>1000</v>
      </c>
      <c r="G116" s="22">
        <f t="shared" si="18"/>
        <v>1000</v>
      </c>
      <c r="H116" s="22">
        <f t="shared" si="18"/>
        <v>1000</v>
      </c>
      <c r="I116" s="22">
        <f t="shared" si="18"/>
        <v>1000</v>
      </c>
      <c r="J116" s="22">
        <f t="shared" si="18"/>
        <v>1000</v>
      </c>
      <c r="K116" s="22">
        <f t="shared" si="18"/>
        <v>1000</v>
      </c>
      <c r="L116" s="22">
        <f t="shared" si="18"/>
        <v>1000</v>
      </c>
      <c r="M116" s="22">
        <f t="shared" si="18"/>
        <v>1000</v>
      </c>
      <c r="N116" s="30">
        <f t="shared" si="15"/>
        <v>12000</v>
      </c>
    </row>
    <row r="117" spans="1:14" ht="16.5" customHeight="1" x14ac:dyDescent="0.25">
      <c r="A117" s="48" t="str">
        <f>A104</f>
        <v>Транспортные расходы</v>
      </c>
      <c r="B117" s="22">
        <f t="shared" ref="B117:M119" si="19">$D104</f>
        <v>15000</v>
      </c>
      <c r="C117" s="22">
        <f t="shared" si="19"/>
        <v>15000</v>
      </c>
      <c r="D117" s="22">
        <f t="shared" si="19"/>
        <v>15000</v>
      </c>
      <c r="E117" s="22">
        <f t="shared" si="19"/>
        <v>15000</v>
      </c>
      <c r="F117" s="22">
        <f t="shared" si="19"/>
        <v>15000</v>
      </c>
      <c r="G117" s="22">
        <f t="shared" si="19"/>
        <v>15000</v>
      </c>
      <c r="H117" s="22">
        <f t="shared" si="19"/>
        <v>15000</v>
      </c>
      <c r="I117" s="22">
        <f t="shared" si="19"/>
        <v>15000</v>
      </c>
      <c r="J117" s="22">
        <f t="shared" si="19"/>
        <v>15000</v>
      </c>
      <c r="K117" s="22">
        <f t="shared" si="19"/>
        <v>15000</v>
      </c>
      <c r="L117" s="22">
        <f t="shared" si="19"/>
        <v>15000</v>
      </c>
      <c r="M117" s="22">
        <f t="shared" si="19"/>
        <v>15000</v>
      </c>
      <c r="N117" s="30">
        <f t="shared" ref="N117:N119" si="20">SUM(B117:M117)</f>
        <v>180000</v>
      </c>
    </row>
    <row r="118" spans="1:14" ht="19.5" hidden="1" customHeight="1" x14ac:dyDescent="0.25">
      <c r="A118" s="48" t="str">
        <f>A101</f>
        <v>Ежемесячные затраты:</v>
      </c>
      <c r="B118" s="22">
        <f t="shared" si="19"/>
        <v>800</v>
      </c>
      <c r="C118" s="22">
        <f t="shared" ref="C118:M118" si="21">$D101</f>
        <v>0</v>
      </c>
      <c r="D118" s="22">
        <f t="shared" si="21"/>
        <v>0</v>
      </c>
      <c r="E118" s="22">
        <f t="shared" si="21"/>
        <v>0</v>
      </c>
      <c r="F118" s="22">
        <f t="shared" si="21"/>
        <v>0</v>
      </c>
      <c r="G118" s="22">
        <f t="shared" si="21"/>
        <v>0</v>
      </c>
      <c r="H118" s="22">
        <f t="shared" si="21"/>
        <v>0</v>
      </c>
      <c r="I118" s="22">
        <f t="shared" si="21"/>
        <v>0</v>
      </c>
      <c r="J118" s="22">
        <f t="shared" si="21"/>
        <v>0</v>
      </c>
      <c r="K118" s="22">
        <f t="shared" si="21"/>
        <v>0</v>
      </c>
      <c r="L118" s="22">
        <f t="shared" si="21"/>
        <v>0</v>
      </c>
      <c r="M118" s="22">
        <f t="shared" si="21"/>
        <v>0</v>
      </c>
      <c r="N118" s="30">
        <f t="shared" si="20"/>
        <v>800</v>
      </c>
    </row>
    <row r="119" spans="1:14" ht="25.5" hidden="1" x14ac:dyDescent="0.25">
      <c r="A119" s="48" t="str">
        <f>A102</f>
        <v>Наименование</v>
      </c>
      <c r="B119" s="22">
        <f t="shared" si="19"/>
        <v>0</v>
      </c>
      <c r="C119" s="22" t="str">
        <f t="shared" ref="C119:M119" si="22">$D102</f>
        <v>Руб./мес.</v>
      </c>
      <c r="D119" s="22" t="str">
        <f t="shared" si="22"/>
        <v>Руб./мес.</v>
      </c>
      <c r="E119" s="22" t="str">
        <f t="shared" si="22"/>
        <v>Руб./мес.</v>
      </c>
      <c r="F119" s="22" t="str">
        <f t="shared" si="22"/>
        <v>Руб./мес.</v>
      </c>
      <c r="G119" s="22" t="str">
        <f t="shared" si="22"/>
        <v>Руб./мес.</v>
      </c>
      <c r="H119" s="22" t="str">
        <f t="shared" si="22"/>
        <v>Руб./мес.</v>
      </c>
      <c r="I119" s="22" t="str">
        <f t="shared" si="22"/>
        <v>Руб./мес.</v>
      </c>
      <c r="J119" s="22" t="str">
        <f t="shared" si="22"/>
        <v>Руб./мес.</v>
      </c>
      <c r="K119" s="22" t="str">
        <f t="shared" si="22"/>
        <v>Руб./мес.</v>
      </c>
      <c r="L119" s="22" t="str">
        <f t="shared" si="22"/>
        <v>Руб./мес.</v>
      </c>
      <c r="M119" s="22" t="str">
        <f t="shared" si="22"/>
        <v>Руб./мес.</v>
      </c>
      <c r="N119" s="30">
        <f t="shared" si="20"/>
        <v>0</v>
      </c>
    </row>
    <row r="120" spans="1:14" ht="15.75" customHeight="1" x14ac:dyDescent="0.25">
      <c r="A120" s="48" t="str">
        <f>A105</f>
        <v>Банковское обслуживание</v>
      </c>
      <c r="B120" s="22">
        <f>$D105</f>
        <v>800</v>
      </c>
      <c r="C120" s="22">
        <f t="shared" ref="C120:M120" si="23">$D105</f>
        <v>800</v>
      </c>
      <c r="D120" s="22">
        <f t="shared" si="23"/>
        <v>800</v>
      </c>
      <c r="E120" s="22">
        <f t="shared" si="23"/>
        <v>800</v>
      </c>
      <c r="F120" s="22">
        <f t="shared" si="23"/>
        <v>800</v>
      </c>
      <c r="G120" s="22">
        <f t="shared" si="23"/>
        <v>800</v>
      </c>
      <c r="H120" s="22">
        <f t="shared" si="23"/>
        <v>800</v>
      </c>
      <c r="I120" s="22">
        <f t="shared" si="23"/>
        <v>800</v>
      </c>
      <c r="J120" s="22">
        <f t="shared" si="23"/>
        <v>800</v>
      </c>
      <c r="K120" s="22">
        <f t="shared" si="23"/>
        <v>800</v>
      </c>
      <c r="L120" s="22">
        <f t="shared" si="23"/>
        <v>800</v>
      </c>
      <c r="M120" s="22">
        <f t="shared" si="23"/>
        <v>800</v>
      </c>
      <c r="N120" s="30">
        <f t="shared" si="15"/>
        <v>9600</v>
      </c>
    </row>
    <row r="121" spans="1:14" ht="19.5" hidden="1" customHeight="1" x14ac:dyDescent="0.25">
      <c r="A121" s="48" t="str">
        <f>A105</f>
        <v>Банковское обслуживание</v>
      </c>
      <c r="B121" s="22">
        <f t="shared" ref="B121:M121" si="24">$D105</f>
        <v>800</v>
      </c>
      <c r="C121" s="22">
        <f t="shared" si="24"/>
        <v>800</v>
      </c>
      <c r="D121" s="22">
        <f t="shared" si="24"/>
        <v>800</v>
      </c>
      <c r="E121" s="22">
        <f t="shared" si="24"/>
        <v>800</v>
      </c>
      <c r="F121" s="22">
        <f t="shared" si="24"/>
        <v>800</v>
      </c>
      <c r="G121" s="22">
        <f t="shared" si="24"/>
        <v>800</v>
      </c>
      <c r="H121" s="22">
        <f t="shared" si="24"/>
        <v>800</v>
      </c>
      <c r="I121" s="22">
        <f t="shared" si="24"/>
        <v>800</v>
      </c>
      <c r="J121" s="22">
        <f t="shared" si="24"/>
        <v>800</v>
      </c>
      <c r="K121" s="22">
        <f t="shared" si="24"/>
        <v>800</v>
      </c>
      <c r="L121" s="22">
        <f t="shared" si="24"/>
        <v>800</v>
      </c>
      <c r="M121" s="22">
        <f t="shared" si="24"/>
        <v>800</v>
      </c>
      <c r="N121" s="30">
        <f t="shared" si="15"/>
        <v>9600</v>
      </c>
    </row>
    <row r="122" spans="1:14" hidden="1" x14ac:dyDescent="0.25">
      <c r="A122" s="48">
        <f>A106</f>
        <v>0</v>
      </c>
      <c r="B122" s="22">
        <f t="shared" ref="B122:M122" si="25">$D106</f>
        <v>0</v>
      </c>
      <c r="C122" s="22">
        <f t="shared" si="25"/>
        <v>0</v>
      </c>
      <c r="D122" s="22">
        <f t="shared" si="25"/>
        <v>0</v>
      </c>
      <c r="E122" s="22">
        <f t="shared" si="25"/>
        <v>0</v>
      </c>
      <c r="F122" s="22">
        <f t="shared" si="25"/>
        <v>0</v>
      </c>
      <c r="G122" s="22">
        <f t="shared" si="25"/>
        <v>0</v>
      </c>
      <c r="H122" s="22">
        <f t="shared" si="25"/>
        <v>0</v>
      </c>
      <c r="I122" s="22">
        <f t="shared" si="25"/>
        <v>0</v>
      </c>
      <c r="J122" s="22">
        <f t="shared" si="25"/>
        <v>0</v>
      </c>
      <c r="K122" s="22">
        <f t="shared" si="25"/>
        <v>0</v>
      </c>
      <c r="L122" s="22">
        <f t="shared" si="25"/>
        <v>0</v>
      </c>
      <c r="M122" s="22">
        <f t="shared" si="25"/>
        <v>0</v>
      </c>
      <c r="N122" s="30">
        <f t="shared" si="15"/>
        <v>0</v>
      </c>
    </row>
    <row r="123" spans="1:14" ht="14.25" customHeight="1" x14ac:dyDescent="0.25">
      <c r="A123" s="48" t="str">
        <f>F103</f>
        <v>Коммунальные платежи</v>
      </c>
      <c r="B123" s="22">
        <f>$I103*B111</f>
        <v>0</v>
      </c>
      <c r="C123" s="22">
        <f t="shared" ref="C123:M123" si="26">$I103*C111</f>
        <v>0</v>
      </c>
      <c r="D123" s="22">
        <f t="shared" si="26"/>
        <v>0</v>
      </c>
      <c r="E123" s="22">
        <f t="shared" si="26"/>
        <v>0</v>
      </c>
      <c r="F123" s="22">
        <f t="shared" si="26"/>
        <v>0</v>
      </c>
      <c r="G123" s="22">
        <f t="shared" si="26"/>
        <v>0</v>
      </c>
      <c r="H123" s="22">
        <f t="shared" si="26"/>
        <v>0</v>
      </c>
      <c r="I123" s="22">
        <f t="shared" si="26"/>
        <v>0</v>
      </c>
      <c r="J123" s="22">
        <f t="shared" si="26"/>
        <v>0</v>
      </c>
      <c r="K123" s="22">
        <f t="shared" si="26"/>
        <v>0</v>
      </c>
      <c r="L123" s="22">
        <f t="shared" si="26"/>
        <v>0</v>
      </c>
      <c r="M123" s="22">
        <f t="shared" si="26"/>
        <v>0</v>
      </c>
      <c r="N123" s="30">
        <f t="shared" si="15"/>
        <v>0</v>
      </c>
    </row>
    <row r="124" spans="1:14" ht="15" customHeight="1" x14ac:dyDescent="0.25">
      <c r="A124" s="48" t="str">
        <f>F104</f>
        <v>Реклама</v>
      </c>
      <c r="B124" s="22">
        <f t="shared" ref="B124:M125" si="27">$I104</f>
        <v>5000</v>
      </c>
      <c r="C124" s="22">
        <f t="shared" si="27"/>
        <v>5000</v>
      </c>
      <c r="D124" s="22">
        <f t="shared" si="27"/>
        <v>5000</v>
      </c>
      <c r="E124" s="22">
        <f t="shared" si="27"/>
        <v>5000</v>
      </c>
      <c r="F124" s="22">
        <f t="shared" si="27"/>
        <v>5000</v>
      </c>
      <c r="G124" s="22">
        <f t="shared" si="27"/>
        <v>5000</v>
      </c>
      <c r="H124" s="22">
        <f t="shared" si="27"/>
        <v>5000</v>
      </c>
      <c r="I124" s="22">
        <f t="shared" si="27"/>
        <v>5000</v>
      </c>
      <c r="J124" s="22">
        <f t="shared" si="27"/>
        <v>5000</v>
      </c>
      <c r="K124" s="22">
        <f t="shared" si="27"/>
        <v>5000</v>
      </c>
      <c r="L124" s="22">
        <f t="shared" si="27"/>
        <v>5000</v>
      </c>
      <c r="M124" s="22">
        <f t="shared" si="27"/>
        <v>5000</v>
      </c>
      <c r="N124" s="30">
        <f t="shared" ref="N124" si="28">SUM(B124:M124)</f>
        <v>60000</v>
      </c>
    </row>
    <row r="125" spans="1:14" x14ac:dyDescent="0.25">
      <c r="A125" s="48" t="str">
        <f>F105</f>
        <v>ФОТ</v>
      </c>
      <c r="B125" s="22">
        <f t="shared" si="27"/>
        <v>0</v>
      </c>
      <c r="C125" s="22">
        <f t="shared" si="27"/>
        <v>0</v>
      </c>
      <c r="D125" s="22">
        <f t="shared" si="27"/>
        <v>0</v>
      </c>
      <c r="E125" s="22">
        <f t="shared" si="27"/>
        <v>0</v>
      </c>
      <c r="F125" s="22">
        <f t="shared" si="27"/>
        <v>0</v>
      </c>
      <c r="G125" s="22">
        <f t="shared" si="27"/>
        <v>0</v>
      </c>
      <c r="H125" s="22">
        <f t="shared" si="27"/>
        <v>0</v>
      </c>
      <c r="I125" s="22">
        <f t="shared" si="27"/>
        <v>0</v>
      </c>
      <c r="J125" s="22">
        <f t="shared" si="27"/>
        <v>0</v>
      </c>
      <c r="K125" s="22">
        <f t="shared" si="27"/>
        <v>0</v>
      </c>
      <c r="L125" s="22">
        <f t="shared" si="27"/>
        <v>0</v>
      </c>
      <c r="M125" s="22">
        <f t="shared" si="27"/>
        <v>0</v>
      </c>
      <c r="N125" s="30">
        <f t="shared" si="15"/>
        <v>0</v>
      </c>
    </row>
    <row r="126" spans="1:14" hidden="1" x14ac:dyDescent="0.25">
      <c r="A126" s="48" t="str">
        <f>F104</f>
        <v>Реклама</v>
      </c>
      <c r="B126" s="22">
        <f t="shared" ref="B126:M126" si="29">$I104</f>
        <v>5000</v>
      </c>
      <c r="C126" s="22">
        <f t="shared" si="29"/>
        <v>5000</v>
      </c>
      <c r="D126" s="22">
        <f t="shared" si="29"/>
        <v>5000</v>
      </c>
      <c r="E126" s="22">
        <f t="shared" si="29"/>
        <v>5000</v>
      </c>
      <c r="F126" s="22">
        <f t="shared" si="29"/>
        <v>5000</v>
      </c>
      <c r="G126" s="22">
        <f t="shared" si="29"/>
        <v>5000</v>
      </c>
      <c r="H126" s="22">
        <f t="shared" si="29"/>
        <v>5000</v>
      </c>
      <c r="I126" s="22">
        <f t="shared" si="29"/>
        <v>5000</v>
      </c>
      <c r="J126" s="22">
        <f t="shared" si="29"/>
        <v>5000</v>
      </c>
      <c r="K126" s="22">
        <f t="shared" si="29"/>
        <v>5000</v>
      </c>
      <c r="L126" s="22">
        <f t="shared" si="29"/>
        <v>5000</v>
      </c>
      <c r="M126" s="22">
        <f t="shared" si="29"/>
        <v>5000</v>
      </c>
      <c r="N126" s="30">
        <f t="shared" si="15"/>
        <v>60000</v>
      </c>
    </row>
    <row r="127" spans="1:14" hidden="1" x14ac:dyDescent="0.25">
      <c r="A127" s="48" t="str">
        <f>F105</f>
        <v>ФОТ</v>
      </c>
      <c r="B127" s="22">
        <f t="shared" ref="B127:M127" si="30">$I105</f>
        <v>0</v>
      </c>
      <c r="C127" s="22">
        <f t="shared" si="30"/>
        <v>0</v>
      </c>
      <c r="D127" s="22">
        <f t="shared" si="30"/>
        <v>0</v>
      </c>
      <c r="E127" s="22">
        <f t="shared" si="30"/>
        <v>0</v>
      </c>
      <c r="F127" s="22">
        <f t="shared" si="30"/>
        <v>0</v>
      </c>
      <c r="G127" s="22">
        <f t="shared" si="30"/>
        <v>0</v>
      </c>
      <c r="H127" s="22">
        <f t="shared" si="30"/>
        <v>0</v>
      </c>
      <c r="I127" s="22">
        <f t="shared" si="30"/>
        <v>0</v>
      </c>
      <c r="J127" s="22">
        <f t="shared" si="30"/>
        <v>0</v>
      </c>
      <c r="K127" s="22">
        <f t="shared" si="30"/>
        <v>0</v>
      </c>
      <c r="L127" s="22">
        <f t="shared" si="30"/>
        <v>0</v>
      </c>
      <c r="M127" s="22">
        <f t="shared" si="30"/>
        <v>0</v>
      </c>
      <c r="N127" s="30">
        <f t="shared" si="15"/>
        <v>0</v>
      </c>
    </row>
    <row r="128" spans="1:14" x14ac:dyDescent="0.25">
      <c r="A128" s="47" t="s">
        <v>21</v>
      </c>
      <c r="B128" s="22">
        <f t="shared" ref="B128:M128" si="31">SUM(B129:B130)</f>
        <v>2456</v>
      </c>
      <c r="C128" s="22">
        <f t="shared" si="31"/>
        <v>2456</v>
      </c>
      <c r="D128" s="22">
        <f t="shared" si="31"/>
        <v>4912</v>
      </c>
      <c r="E128" s="22">
        <f t="shared" si="31"/>
        <v>4912</v>
      </c>
      <c r="F128" s="22">
        <f t="shared" si="31"/>
        <v>3929.6</v>
      </c>
      <c r="G128" s="22">
        <f t="shared" si="31"/>
        <v>3929.6</v>
      </c>
      <c r="H128" s="22">
        <f t="shared" si="31"/>
        <v>3438.4</v>
      </c>
      <c r="I128" s="22">
        <f t="shared" si="31"/>
        <v>4912</v>
      </c>
      <c r="J128" s="22">
        <f t="shared" si="31"/>
        <v>4912</v>
      </c>
      <c r="K128" s="22">
        <f t="shared" si="31"/>
        <v>4912</v>
      </c>
      <c r="L128" s="22">
        <f t="shared" si="31"/>
        <v>4912</v>
      </c>
      <c r="M128" s="22">
        <f t="shared" si="31"/>
        <v>4912</v>
      </c>
      <c r="N128" s="30">
        <f t="shared" si="15"/>
        <v>50593.599999999999</v>
      </c>
    </row>
    <row r="129" spans="1:14" x14ac:dyDescent="0.25">
      <c r="A129" s="48" t="s">
        <v>66</v>
      </c>
      <c r="B129" s="22">
        <f t="shared" ref="B129:M129" si="32">B113*0.04</f>
        <v>2456</v>
      </c>
      <c r="C129" s="22">
        <f t="shared" si="32"/>
        <v>2456</v>
      </c>
      <c r="D129" s="22">
        <f t="shared" si="32"/>
        <v>4912</v>
      </c>
      <c r="E129" s="22">
        <f t="shared" si="32"/>
        <v>4912</v>
      </c>
      <c r="F129" s="22">
        <f t="shared" si="32"/>
        <v>3929.6</v>
      </c>
      <c r="G129" s="22">
        <f t="shared" si="32"/>
        <v>3929.6</v>
      </c>
      <c r="H129" s="22">
        <f t="shared" si="32"/>
        <v>3438.4</v>
      </c>
      <c r="I129" s="22">
        <f t="shared" si="32"/>
        <v>4912</v>
      </c>
      <c r="J129" s="22">
        <f t="shared" si="32"/>
        <v>4912</v>
      </c>
      <c r="K129" s="22">
        <f t="shared" si="32"/>
        <v>4912</v>
      </c>
      <c r="L129" s="22">
        <f t="shared" si="32"/>
        <v>4912</v>
      </c>
      <c r="M129" s="22">
        <f t="shared" si="32"/>
        <v>4912</v>
      </c>
      <c r="N129" s="30">
        <f t="shared" si="15"/>
        <v>50593.599999999999</v>
      </c>
    </row>
    <row r="130" spans="1:14" hidden="1" x14ac:dyDescent="0.25">
      <c r="A130" s="48" t="s">
        <v>48</v>
      </c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30"/>
      <c r="N130" s="30">
        <f t="shared" si="15"/>
        <v>0</v>
      </c>
    </row>
    <row r="131" spans="1:14" x14ac:dyDescent="0.25">
      <c r="A131" s="47" t="s">
        <v>22</v>
      </c>
      <c r="B131" s="22">
        <f t="shared" ref="B131:M131" si="33">B113-B114-B128</f>
        <v>5366.5</v>
      </c>
      <c r="C131" s="22">
        <f t="shared" si="33"/>
        <v>6166.5</v>
      </c>
      <c r="D131" s="22">
        <f t="shared" si="33"/>
        <v>39933</v>
      </c>
      <c r="E131" s="22">
        <f t="shared" si="33"/>
        <v>39933</v>
      </c>
      <c r="F131" s="22">
        <f t="shared" si="33"/>
        <v>26426.400000000001</v>
      </c>
      <c r="G131" s="22">
        <f t="shared" si="33"/>
        <v>26426.400000000001</v>
      </c>
      <c r="H131" s="22">
        <f t="shared" si="33"/>
        <v>19673.099999999999</v>
      </c>
      <c r="I131" s="22">
        <f t="shared" si="33"/>
        <v>39933</v>
      </c>
      <c r="J131" s="22">
        <f t="shared" si="33"/>
        <v>39933</v>
      </c>
      <c r="K131" s="22">
        <f t="shared" si="33"/>
        <v>39933</v>
      </c>
      <c r="L131" s="22">
        <f t="shared" si="33"/>
        <v>39933</v>
      </c>
      <c r="M131" s="22">
        <f t="shared" si="33"/>
        <v>39933</v>
      </c>
      <c r="N131" s="30">
        <f t="shared" si="15"/>
        <v>363589.9</v>
      </c>
    </row>
    <row r="132" spans="1:14" ht="29.25" customHeight="1" x14ac:dyDescent="0.25">
      <c r="A132" s="49">
        <f>-E63</f>
        <v>-350000</v>
      </c>
      <c r="B132" s="23">
        <f>A132+B131</f>
        <v>-344633.5</v>
      </c>
      <c r="C132" s="23">
        <f t="shared" ref="C132:M132" si="34">B132+C131</f>
        <v>-338467</v>
      </c>
      <c r="D132" s="23">
        <f t="shared" si="34"/>
        <v>-298534</v>
      </c>
      <c r="E132" s="23">
        <f t="shared" si="34"/>
        <v>-258601</v>
      </c>
      <c r="F132" s="23">
        <f t="shared" si="34"/>
        <v>-232174.6</v>
      </c>
      <c r="G132" s="23">
        <f t="shared" si="34"/>
        <v>-205748.2</v>
      </c>
      <c r="H132" s="23">
        <f t="shared" si="34"/>
        <v>-186075.1</v>
      </c>
      <c r="I132" s="23">
        <f t="shared" si="34"/>
        <v>-146142.1</v>
      </c>
      <c r="J132" s="23">
        <f t="shared" si="34"/>
        <v>-106209.1</v>
      </c>
      <c r="K132" s="23">
        <f t="shared" si="34"/>
        <v>-66276.100000000006</v>
      </c>
      <c r="L132" s="23">
        <f t="shared" si="34"/>
        <v>-26343.100000000006</v>
      </c>
      <c r="M132" s="23">
        <f t="shared" si="34"/>
        <v>13589.899999999994</v>
      </c>
      <c r="N132" s="30"/>
    </row>
    <row r="134" spans="1:14" ht="16.5" x14ac:dyDescent="0.25">
      <c r="A134" s="13" t="s">
        <v>23</v>
      </c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4"/>
      <c r="N134" s="14"/>
    </row>
    <row r="135" spans="1:14" ht="31.5" customHeight="1" x14ac:dyDescent="0.25">
      <c r="A135" s="22" t="s">
        <v>24</v>
      </c>
      <c r="B135" s="132" t="s">
        <v>34</v>
      </c>
      <c r="C135" s="133"/>
      <c r="D135" s="110" t="s">
        <v>25</v>
      </c>
      <c r="E135" s="110"/>
      <c r="F135" s="31"/>
      <c r="G135" s="110" t="s">
        <v>57</v>
      </c>
      <c r="H135" s="110"/>
      <c r="I135" s="110"/>
      <c r="J135" s="110"/>
      <c r="K135" s="110"/>
      <c r="L135" s="32" t="s">
        <v>58</v>
      </c>
      <c r="M135" s="110" t="s">
        <v>60</v>
      </c>
      <c r="N135" s="110"/>
    </row>
    <row r="136" spans="1:14" ht="18" customHeight="1" x14ac:dyDescent="0.25">
      <c r="A136" s="33" t="s">
        <v>26</v>
      </c>
      <c r="B136" s="93">
        <f>D136/12</f>
        <v>105403.33333333333</v>
      </c>
      <c r="C136" s="94"/>
      <c r="D136" s="95">
        <f>N113</f>
        <v>1264840</v>
      </c>
      <c r="E136" s="96"/>
      <c r="F136" s="31"/>
      <c r="G136" s="128" t="s">
        <v>49</v>
      </c>
      <c r="H136" s="128"/>
      <c r="I136" s="128"/>
      <c r="J136" s="128"/>
      <c r="K136" s="128"/>
      <c r="L136" s="22" t="s">
        <v>54</v>
      </c>
      <c r="M136" s="110">
        <f>E63</f>
        <v>350000</v>
      </c>
      <c r="N136" s="110"/>
    </row>
    <row r="137" spans="1:14" x14ac:dyDescent="0.25">
      <c r="A137" s="33" t="s">
        <v>27</v>
      </c>
      <c r="B137" s="93">
        <f>D137/12</f>
        <v>43221.375</v>
      </c>
      <c r="C137" s="94"/>
      <c r="D137" s="95">
        <f>N115</f>
        <v>518656.5</v>
      </c>
      <c r="E137" s="96"/>
      <c r="F137" s="31"/>
      <c r="G137" s="111" t="s">
        <v>50</v>
      </c>
      <c r="H137" s="111"/>
      <c r="I137" s="111"/>
      <c r="J137" s="111"/>
      <c r="K137" s="111"/>
      <c r="L137" s="22" t="s">
        <v>54</v>
      </c>
      <c r="M137" s="112">
        <f>B136</f>
        <v>105403.33333333333</v>
      </c>
      <c r="N137" s="112"/>
    </row>
    <row r="138" spans="1:14" x14ac:dyDescent="0.25">
      <c r="A138" s="33" t="s">
        <v>28</v>
      </c>
      <c r="B138" s="93">
        <f t="shared" ref="B138:B140" si="35">D138/12</f>
        <v>27666.666666666668</v>
      </c>
      <c r="C138" s="94"/>
      <c r="D138" s="95">
        <f>N114-N115</f>
        <v>332000</v>
      </c>
      <c r="E138" s="96"/>
      <c r="F138" s="31"/>
      <c r="G138" s="111" t="s">
        <v>51</v>
      </c>
      <c r="H138" s="111"/>
      <c r="I138" s="111"/>
      <c r="J138" s="111"/>
      <c r="K138" s="111"/>
      <c r="L138" s="22" t="s">
        <v>54</v>
      </c>
      <c r="M138" s="112">
        <f>B137</f>
        <v>43221.375</v>
      </c>
      <c r="N138" s="112"/>
    </row>
    <row r="139" spans="1:14" ht="26.25" customHeight="1" x14ac:dyDescent="0.25">
      <c r="A139" s="33" t="s">
        <v>29</v>
      </c>
      <c r="B139" s="93">
        <f t="shared" si="35"/>
        <v>4216.1333333333332</v>
      </c>
      <c r="C139" s="94"/>
      <c r="D139" s="95">
        <f>N128</f>
        <v>50593.599999999999</v>
      </c>
      <c r="E139" s="96"/>
      <c r="F139" s="31"/>
      <c r="G139" s="111" t="s">
        <v>59</v>
      </c>
      <c r="H139" s="111"/>
      <c r="I139" s="111"/>
      <c r="J139" s="111"/>
      <c r="K139" s="111"/>
      <c r="L139" s="22" t="s">
        <v>54</v>
      </c>
      <c r="M139" s="112">
        <f>B140</f>
        <v>30299.158333333336</v>
      </c>
      <c r="N139" s="112"/>
    </row>
    <row r="140" spans="1:14" ht="26.25" customHeight="1" x14ac:dyDescent="0.25">
      <c r="A140" s="33" t="s">
        <v>30</v>
      </c>
      <c r="B140" s="93">
        <f t="shared" si="35"/>
        <v>30299.158333333336</v>
      </c>
      <c r="C140" s="94"/>
      <c r="D140" s="95">
        <f>D136-D137-D138-D139</f>
        <v>363589.9</v>
      </c>
      <c r="E140" s="96"/>
      <c r="F140" s="31"/>
      <c r="G140" s="111" t="s">
        <v>52</v>
      </c>
      <c r="H140" s="111"/>
      <c r="I140" s="111"/>
      <c r="J140" s="111"/>
      <c r="K140" s="111"/>
      <c r="L140" s="22" t="s">
        <v>55</v>
      </c>
      <c r="M140" s="113">
        <v>11</v>
      </c>
      <c r="N140" s="114"/>
    </row>
    <row r="141" spans="1:14" x14ac:dyDescent="0.25">
      <c r="A141" s="35"/>
      <c r="B141" s="36"/>
      <c r="C141" s="36"/>
      <c r="D141" s="31"/>
      <c r="E141" s="31"/>
      <c r="F141" s="31"/>
      <c r="G141" s="34" t="s">
        <v>53</v>
      </c>
      <c r="H141" s="37"/>
      <c r="I141" s="38"/>
      <c r="J141" s="38"/>
      <c r="K141" s="39"/>
      <c r="L141" s="22" t="s">
        <v>56</v>
      </c>
      <c r="M141" s="109">
        <f>M139/M137</f>
        <v>0.28745920432623895</v>
      </c>
      <c r="N141" s="109"/>
    </row>
    <row r="142" spans="1:14" ht="17.25" x14ac:dyDescent="0.3">
      <c r="A142" s="5"/>
      <c r="B142" s="6"/>
      <c r="C142" s="6"/>
      <c r="D142" s="2"/>
      <c r="E142" s="2"/>
      <c r="F142" s="2"/>
      <c r="G142" s="8"/>
      <c r="H142" s="9"/>
      <c r="I142" s="9"/>
      <c r="J142" s="9"/>
      <c r="K142" s="9"/>
      <c r="L142" s="10"/>
      <c r="M142" s="11"/>
      <c r="N142" s="11"/>
    </row>
    <row r="143" spans="1:14" ht="17.25" x14ac:dyDescent="0.3">
      <c r="A143" s="53" t="s">
        <v>126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4" ht="17.25" x14ac:dyDescent="0.3">
      <c r="A144" s="4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ht="17.25" x14ac:dyDescent="0.3">
      <c r="A145" s="30" t="s">
        <v>127</v>
      </c>
      <c r="B145" s="129" t="s">
        <v>3</v>
      </c>
      <c r="C145" s="130"/>
      <c r="D145" s="130" t="s">
        <v>128</v>
      </c>
      <c r="E145" s="130"/>
      <c r="F145" s="2"/>
      <c r="G145" s="2"/>
      <c r="H145" s="2"/>
      <c r="I145" s="2"/>
      <c r="J145" s="2"/>
      <c r="K145" s="2"/>
      <c r="L145" s="2"/>
    </row>
    <row r="146" spans="1:12" ht="17.25" x14ac:dyDescent="0.3">
      <c r="A146" s="55" t="s">
        <v>129</v>
      </c>
      <c r="B146" s="130">
        <v>350000</v>
      </c>
      <c r="C146" s="130"/>
      <c r="D146" s="131">
        <f>(B146/E63)*100</f>
        <v>100</v>
      </c>
      <c r="E146" s="131"/>
      <c r="F146" s="2"/>
      <c r="G146" s="2"/>
      <c r="H146" s="2"/>
      <c r="I146" s="2"/>
      <c r="J146" s="2"/>
      <c r="K146" s="2"/>
      <c r="L146" s="2"/>
    </row>
    <row r="147" spans="1:12" ht="17.25" x14ac:dyDescent="0.3">
      <c r="A147" s="32" t="s">
        <v>130</v>
      </c>
      <c r="B147" s="130">
        <f>E63-350000</f>
        <v>0</v>
      </c>
      <c r="C147" s="130"/>
      <c r="D147" s="131">
        <f>(B147/E63)*100</f>
        <v>0</v>
      </c>
      <c r="E147" s="131"/>
      <c r="F147" s="2"/>
      <c r="G147" s="2"/>
      <c r="H147" s="2"/>
      <c r="I147" s="2"/>
      <c r="J147" s="2"/>
      <c r="K147" s="2"/>
      <c r="L147" s="2"/>
    </row>
    <row r="148" spans="1:12" ht="17.25" x14ac:dyDescent="0.3">
      <c r="A148" s="32" t="s">
        <v>131</v>
      </c>
      <c r="B148" s="130"/>
      <c r="C148" s="130"/>
      <c r="D148" s="131"/>
      <c r="E148" s="131"/>
      <c r="F148" s="2"/>
      <c r="G148" s="2"/>
      <c r="H148" s="2"/>
      <c r="I148" s="2"/>
      <c r="J148" s="2"/>
      <c r="K148" s="2"/>
      <c r="L148" s="2"/>
    </row>
    <row r="149" spans="1:12" ht="17.25" x14ac:dyDescent="0.3">
      <c r="A149" s="56" t="s">
        <v>6</v>
      </c>
      <c r="B149" s="130">
        <f>SUM(B146:C148)</f>
        <v>350000</v>
      </c>
      <c r="C149" s="130"/>
      <c r="D149" s="130">
        <f>SUM(D146:E148)</f>
        <v>100</v>
      </c>
      <c r="E149" s="130"/>
      <c r="F149" s="2"/>
      <c r="G149" s="2"/>
      <c r="H149" s="2"/>
      <c r="I149" s="2"/>
      <c r="J149" s="2"/>
      <c r="K149" s="2"/>
      <c r="L149" s="2"/>
    </row>
    <row r="150" spans="1:12" ht="17.25" x14ac:dyDescent="0.3">
      <c r="A150" s="2"/>
      <c r="B150" s="160"/>
      <c r="C150" s="160"/>
      <c r="D150" s="160"/>
      <c r="E150" s="160"/>
      <c r="F150" s="2"/>
      <c r="G150" s="2"/>
      <c r="H150" s="2"/>
      <c r="I150" s="2"/>
      <c r="J150" s="2"/>
      <c r="K150" s="2"/>
      <c r="L150" s="2"/>
    </row>
    <row r="151" spans="1:12" ht="15.75" customHeight="1" x14ac:dyDescent="0.25">
      <c r="A151" s="116" t="s">
        <v>132</v>
      </c>
      <c r="B151" s="116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</row>
    <row r="152" spans="1:12" ht="15.75" customHeight="1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</row>
    <row r="153" spans="1:12" ht="17.25" x14ac:dyDescent="0.3">
      <c r="A153" s="161" t="s">
        <v>133</v>
      </c>
      <c r="B153" s="161"/>
      <c r="C153" s="161"/>
      <c r="D153" s="161" t="s">
        <v>134</v>
      </c>
      <c r="E153" s="161"/>
      <c r="F153" s="161"/>
      <c r="G153" s="161"/>
      <c r="H153" s="161"/>
      <c r="I153" s="2"/>
      <c r="J153" s="2"/>
      <c r="K153" s="2"/>
      <c r="L153" s="2"/>
    </row>
    <row r="154" spans="1:12" ht="57" customHeight="1" x14ac:dyDescent="0.3">
      <c r="A154" s="64" t="s">
        <v>178</v>
      </c>
      <c r="B154" s="64"/>
      <c r="C154" s="64"/>
      <c r="D154" s="64" t="s">
        <v>179</v>
      </c>
      <c r="E154" s="64"/>
      <c r="F154" s="64"/>
      <c r="G154" s="64"/>
      <c r="H154" s="64"/>
      <c r="I154" s="2"/>
      <c r="J154" s="2"/>
      <c r="K154" s="2"/>
      <c r="L154" s="2"/>
    </row>
    <row r="155" spans="1:12" ht="53.25" customHeight="1" x14ac:dyDescent="0.3">
      <c r="A155" s="64" t="s">
        <v>180</v>
      </c>
      <c r="B155" s="64"/>
      <c r="C155" s="64"/>
      <c r="D155" s="64" t="s">
        <v>181</v>
      </c>
      <c r="E155" s="64"/>
      <c r="F155" s="64"/>
      <c r="G155" s="64"/>
      <c r="H155" s="64"/>
      <c r="I155" s="2"/>
      <c r="J155" s="2"/>
      <c r="K155" s="2"/>
      <c r="L155" s="2"/>
    </row>
    <row r="156" spans="1:12" ht="58.5" customHeight="1" x14ac:dyDescent="0.3">
      <c r="A156" s="64" t="s">
        <v>182</v>
      </c>
      <c r="B156" s="64"/>
      <c r="C156" s="64"/>
      <c r="D156" s="64" t="s">
        <v>183</v>
      </c>
      <c r="E156" s="64"/>
      <c r="F156" s="64"/>
      <c r="G156" s="64"/>
      <c r="H156" s="64"/>
      <c r="I156" s="2"/>
      <c r="J156" s="2"/>
      <c r="K156" s="2"/>
      <c r="L156" s="2"/>
    </row>
    <row r="157" spans="1:12" ht="69.75" customHeight="1" x14ac:dyDescent="0.3">
      <c r="A157" s="64" t="s">
        <v>184</v>
      </c>
      <c r="B157" s="64"/>
      <c r="C157" s="64"/>
      <c r="D157" s="64" t="s">
        <v>185</v>
      </c>
      <c r="E157" s="64"/>
      <c r="F157" s="64"/>
      <c r="G157" s="64"/>
      <c r="H157" s="64"/>
      <c r="I157" s="2"/>
      <c r="J157" s="2"/>
      <c r="K157" s="2"/>
      <c r="L157" s="2"/>
    </row>
    <row r="158" spans="1:12" ht="58.5" customHeight="1" x14ac:dyDescent="0.3">
      <c r="A158" s="64" t="s">
        <v>186</v>
      </c>
      <c r="B158" s="64"/>
      <c r="C158" s="64"/>
      <c r="D158" s="64" t="s">
        <v>188</v>
      </c>
      <c r="E158" s="64"/>
      <c r="F158" s="64"/>
      <c r="G158" s="64"/>
      <c r="H158" s="64"/>
      <c r="I158" s="2"/>
      <c r="J158" s="2"/>
      <c r="K158" s="2"/>
      <c r="L158" s="2"/>
    </row>
    <row r="159" spans="1:12" ht="69.75" customHeight="1" x14ac:dyDescent="0.3">
      <c r="A159" s="64" t="s">
        <v>187</v>
      </c>
      <c r="B159" s="64"/>
      <c r="C159" s="64"/>
      <c r="D159" s="64" t="s">
        <v>189</v>
      </c>
      <c r="E159" s="64"/>
      <c r="F159" s="64"/>
      <c r="G159" s="64"/>
      <c r="H159" s="64"/>
      <c r="I159" s="2"/>
      <c r="J159" s="2"/>
      <c r="K159" s="2"/>
      <c r="L159" s="2"/>
    </row>
    <row r="160" spans="1:12" ht="17.25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ht="17.25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ht="17.25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ht="17.25" x14ac:dyDescent="0.3">
      <c r="A163" s="126" t="s">
        <v>80</v>
      </c>
      <c r="B163" s="126"/>
      <c r="C163" s="20" t="s">
        <v>81</v>
      </c>
      <c r="D163" s="20"/>
      <c r="E163" s="20"/>
      <c r="F163" s="20"/>
      <c r="G163" s="20"/>
      <c r="H163" s="20"/>
      <c r="I163" s="20"/>
      <c r="J163" s="20"/>
      <c r="K163" s="2"/>
      <c r="L163" s="2"/>
    </row>
    <row r="164" spans="1:12" ht="17.25" x14ac:dyDescent="0.3">
      <c r="A164" s="80" t="s">
        <v>89</v>
      </c>
      <c r="B164" s="80"/>
      <c r="C164" s="80"/>
      <c r="D164" s="80"/>
      <c r="E164" s="80"/>
      <c r="F164" s="80"/>
      <c r="G164" s="80"/>
      <c r="H164" s="80"/>
      <c r="I164" s="80"/>
      <c r="J164" s="80"/>
      <c r="K164" s="2"/>
      <c r="L164" s="2"/>
    </row>
    <row r="165" spans="1:12" ht="17.25" x14ac:dyDescent="0.3">
      <c r="A165" s="80"/>
      <c r="B165" s="80"/>
      <c r="C165" s="80"/>
      <c r="D165" s="80"/>
      <c r="E165" s="80"/>
      <c r="F165" s="80"/>
      <c r="G165" s="80"/>
      <c r="H165" s="80"/>
      <c r="I165" s="80"/>
      <c r="J165" s="80"/>
      <c r="K165" s="2"/>
      <c r="L165" s="2"/>
    </row>
    <row r="166" spans="1:12" ht="17.25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ht="17.25" x14ac:dyDescent="0.3">
      <c r="A167" s="108" t="s">
        <v>82</v>
      </c>
      <c r="B167" s="108"/>
      <c r="C167" s="108"/>
      <c r="D167" s="108"/>
      <c r="E167" s="108"/>
      <c r="F167" s="108"/>
      <c r="G167" s="108"/>
      <c r="H167" s="108"/>
      <c r="I167" s="108"/>
      <c r="J167" s="108"/>
      <c r="K167" s="2"/>
      <c r="L167" s="2"/>
    </row>
    <row r="168" spans="1:12" ht="17.25" x14ac:dyDescent="0.3">
      <c r="A168" s="108" t="s">
        <v>83</v>
      </c>
      <c r="B168" s="108"/>
      <c r="C168" s="108"/>
      <c r="D168" s="108"/>
      <c r="E168" s="108"/>
      <c r="F168" s="108"/>
      <c r="G168" s="108"/>
      <c r="H168" s="108"/>
      <c r="I168" s="108"/>
      <c r="J168" s="108"/>
      <c r="K168" s="2"/>
      <c r="L168" s="2"/>
    </row>
    <row r="169" spans="1:12" ht="15.75" x14ac:dyDescent="0.25">
      <c r="A169" s="108" t="s">
        <v>84</v>
      </c>
      <c r="B169" s="108"/>
      <c r="C169" s="108"/>
      <c r="D169" s="108"/>
      <c r="E169" s="108"/>
      <c r="F169" s="108"/>
      <c r="G169" s="108"/>
      <c r="H169" s="108"/>
      <c r="I169" s="108"/>
      <c r="J169" s="108"/>
    </row>
    <row r="170" spans="1:12" ht="15.75" x14ac:dyDescent="0.25">
      <c r="A170" s="108" t="s">
        <v>85</v>
      </c>
      <c r="B170" s="108"/>
      <c r="C170" s="108"/>
      <c r="D170" s="108"/>
      <c r="E170" s="108"/>
      <c r="F170" s="108"/>
      <c r="G170" s="108"/>
      <c r="H170" s="108"/>
      <c r="I170" s="108"/>
      <c r="J170" s="108"/>
    </row>
    <row r="172" spans="1:12" x14ac:dyDescent="0.25">
      <c r="A172" s="80" t="s">
        <v>87</v>
      </c>
      <c r="B172" s="81"/>
      <c r="C172" s="81"/>
      <c r="D172" s="81"/>
      <c r="E172" s="81"/>
      <c r="F172" s="81"/>
      <c r="G172" s="81"/>
      <c r="H172" s="81"/>
      <c r="I172" s="81"/>
      <c r="J172" s="81"/>
    </row>
    <row r="173" spans="1:12" ht="15" customHeight="1" x14ac:dyDescent="0.25">
      <c r="A173" s="81"/>
      <c r="B173" s="81"/>
      <c r="C173" s="81"/>
      <c r="D173" s="81"/>
      <c r="E173" s="81"/>
      <c r="F173" s="81"/>
      <c r="G173" s="81"/>
      <c r="H173" s="81"/>
      <c r="I173" s="81"/>
      <c r="J173" s="81"/>
    </row>
    <row r="174" spans="1:12" x14ac:dyDescent="0.25">
      <c r="A174" s="81"/>
      <c r="B174" s="81"/>
      <c r="C174" s="81"/>
      <c r="D174" s="81"/>
      <c r="E174" s="81"/>
      <c r="F174" s="81"/>
      <c r="G174" s="81"/>
      <c r="H174" s="81"/>
      <c r="I174" s="81"/>
      <c r="J174" s="81"/>
    </row>
    <row r="175" spans="1:12" x14ac:dyDescent="0.25">
      <c r="A175" s="81"/>
      <c r="B175" s="81"/>
      <c r="C175" s="81"/>
      <c r="D175" s="81"/>
      <c r="E175" s="81"/>
      <c r="F175" s="81"/>
      <c r="G175" s="81"/>
      <c r="H175" s="81"/>
      <c r="I175" s="81"/>
      <c r="J175" s="81"/>
      <c r="K175" s="82">
        <f ca="1">TODAY()</f>
        <v>45470</v>
      </c>
      <c r="L175" s="82"/>
    </row>
    <row r="176" spans="1:12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</row>
    <row r="177" spans="1:14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</row>
    <row r="178" spans="1:14" x14ac:dyDescent="0.25">
      <c r="J178" s="103" t="s">
        <v>88</v>
      </c>
      <c r="K178" s="103"/>
      <c r="L178" s="103"/>
      <c r="M178" s="103"/>
      <c r="N178" s="103"/>
    </row>
  </sheetData>
  <mergeCells count="260">
    <mergeCell ref="A159:C159"/>
    <mergeCell ref="D159:H159"/>
    <mergeCell ref="D158:H158"/>
    <mergeCell ref="D154:H154"/>
    <mergeCell ref="D155:H155"/>
    <mergeCell ref="B149:C149"/>
    <mergeCell ref="D149:E149"/>
    <mergeCell ref="B150:C150"/>
    <mergeCell ref="D150:E150"/>
    <mergeCell ref="A153:C153"/>
    <mergeCell ref="A151:L151"/>
    <mergeCell ref="D153:H153"/>
    <mergeCell ref="A154:C154"/>
    <mergeCell ref="A155:C155"/>
    <mergeCell ref="A67:A68"/>
    <mergeCell ref="G67:G68"/>
    <mergeCell ref="H67:J67"/>
    <mergeCell ref="B67:F68"/>
    <mergeCell ref="B69:F69"/>
    <mergeCell ref="A62:B62"/>
    <mergeCell ref="E62:G62"/>
    <mergeCell ref="H62:L62"/>
    <mergeCell ref="A158:C158"/>
    <mergeCell ref="A82:F82"/>
    <mergeCell ref="A86:F86"/>
    <mergeCell ref="A84:F84"/>
    <mergeCell ref="A85:L85"/>
    <mergeCell ref="A70:F70"/>
    <mergeCell ref="A72:L72"/>
    <mergeCell ref="A49:B49"/>
    <mergeCell ref="E49:G49"/>
    <mergeCell ref="H49:L49"/>
    <mergeCell ref="A44:B44"/>
    <mergeCell ref="E44:G44"/>
    <mergeCell ref="H44:L44"/>
    <mergeCell ref="A45:B45"/>
    <mergeCell ref="A46:B46"/>
    <mergeCell ref="E46:G46"/>
    <mergeCell ref="H46:L46"/>
    <mergeCell ref="A12:L12"/>
    <mergeCell ref="A13:L13"/>
    <mergeCell ref="A14:L14"/>
    <mergeCell ref="A34:L34"/>
    <mergeCell ref="A36:L36"/>
    <mergeCell ref="A38:L38"/>
    <mergeCell ref="A39:C39"/>
    <mergeCell ref="A42:L42"/>
    <mergeCell ref="A43:B43"/>
    <mergeCell ref="E43:G43"/>
    <mergeCell ref="H43:L43"/>
    <mergeCell ref="A19:L19"/>
    <mergeCell ref="A24:L24"/>
    <mergeCell ref="A23:L23"/>
    <mergeCell ref="A25:L25"/>
    <mergeCell ref="C29:D29"/>
    <mergeCell ref="C30:D30"/>
    <mergeCell ref="C32:D32"/>
    <mergeCell ref="C31:D31"/>
    <mergeCell ref="E29:F29"/>
    <mergeCell ref="E30:F30"/>
    <mergeCell ref="E31:F31"/>
    <mergeCell ref="E32:F32"/>
    <mergeCell ref="A41:L41"/>
    <mergeCell ref="B148:C148"/>
    <mergeCell ref="D138:E138"/>
    <mergeCell ref="D145:E145"/>
    <mergeCell ref="D146:E146"/>
    <mergeCell ref="D147:E147"/>
    <mergeCell ref="D148:E148"/>
    <mergeCell ref="D140:E140"/>
    <mergeCell ref="D135:E135"/>
    <mergeCell ref="B135:C135"/>
    <mergeCell ref="B136:C136"/>
    <mergeCell ref="B137:C137"/>
    <mergeCell ref="I104:J104"/>
    <mergeCell ref="F103:H103"/>
    <mergeCell ref="F104:H104"/>
    <mergeCell ref="G136:K136"/>
    <mergeCell ref="G137:K137"/>
    <mergeCell ref="G138:K138"/>
    <mergeCell ref="B145:C145"/>
    <mergeCell ref="B146:C146"/>
    <mergeCell ref="B147:C147"/>
    <mergeCell ref="A18:L18"/>
    <mergeCell ref="I105:J105"/>
    <mergeCell ref="I102:J102"/>
    <mergeCell ref="F102:H102"/>
    <mergeCell ref="I98:J98"/>
    <mergeCell ref="A98:C98"/>
    <mergeCell ref="A99:C99"/>
    <mergeCell ref="I99:J99"/>
    <mergeCell ref="K97:L97"/>
    <mergeCell ref="K98:L98"/>
    <mergeCell ref="K99:L99"/>
    <mergeCell ref="E45:G45"/>
    <mergeCell ref="H45:L45"/>
    <mergeCell ref="A63:B63"/>
    <mergeCell ref="E63:G63"/>
    <mergeCell ref="E51:G51"/>
    <mergeCell ref="H51:L51"/>
    <mergeCell ref="A52:B52"/>
    <mergeCell ref="E52:G52"/>
    <mergeCell ref="H52:L52"/>
    <mergeCell ref="A53:B53"/>
    <mergeCell ref="E53:G53"/>
    <mergeCell ref="H53:L53"/>
    <mergeCell ref="F105:H105"/>
    <mergeCell ref="A2:L2"/>
    <mergeCell ref="A81:L81"/>
    <mergeCell ref="A83:L83"/>
    <mergeCell ref="A17:L17"/>
    <mergeCell ref="A21:L21"/>
    <mergeCell ref="A22:L22"/>
    <mergeCell ref="A4:L4"/>
    <mergeCell ref="A5:L5"/>
    <mergeCell ref="A6:L6"/>
    <mergeCell ref="A7:L7"/>
    <mergeCell ref="A27:L27"/>
    <mergeCell ref="A28:L28"/>
    <mergeCell ref="A26:L26"/>
    <mergeCell ref="A20:L20"/>
    <mergeCell ref="A8:D8"/>
    <mergeCell ref="A15:L15"/>
    <mergeCell ref="A16:L16"/>
    <mergeCell ref="A9:L9"/>
    <mergeCell ref="A10:L10"/>
    <mergeCell ref="A11:L11"/>
    <mergeCell ref="A50:B50"/>
    <mergeCell ref="E50:G50"/>
    <mergeCell ref="H50:L50"/>
    <mergeCell ref="A51:B51"/>
    <mergeCell ref="M140:N140"/>
    <mergeCell ref="A170:J170"/>
    <mergeCell ref="K94:L94"/>
    <mergeCell ref="K95:L95"/>
    <mergeCell ref="K96:L96"/>
    <mergeCell ref="I94:J94"/>
    <mergeCell ref="I95:J95"/>
    <mergeCell ref="I96:J96"/>
    <mergeCell ref="A102:C102"/>
    <mergeCell ref="D102:E102"/>
    <mergeCell ref="G99:H99"/>
    <mergeCell ref="A101:L101"/>
    <mergeCell ref="I97:J97"/>
    <mergeCell ref="G94:H94"/>
    <mergeCell ref="G95:H95"/>
    <mergeCell ref="G96:H96"/>
    <mergeCell ref="G97:H97"/>
    <mergeCell ref="G98:H98"/>
    <mergeCell ref="A94:C94"/>
    <mergeCell ref="A95:C95"/>
    <mergeCell ref="A96:C96"/>
    <mergeCell ref="A97:C97"/>
    <mergeCell ref="A164:J165"/>
    <mergeCell ref="D139:E139"/>
    <mergeCell ref="J178:N178"/>
    <mergeCell ref="A103:C103"/>
    <mergeCell ref="A108:L108"/>
    <mergeCell ref="A167:J167"/>
    <mergeCell ref="A168:J168"/>
    <mergeCell ref="A169:J169"/>
    <mergeCell ref="A105:C105"/>
    <mergeCell ref="A104:C104"/>
    <mergeCell ref="A106:C106"/>
    <mergeCell ref="D103:E103"/>
    <mergeCell ref="D104:E104"/>
    <mergeCell ref="D105:E105"/>
    <mergeCell ref="D106:E106"/>
    <mergeCell ref="M141:N141"/>
    <mergeCell ref="F106:H106"/>
    <mergeCell ref="I106:J106"/>
    <mergeCell ref="G135:K135"/>
    <mergeCell ref="G139:K139"/>
    <mergeCell ref="G140:K140"/>
    <mergeCell ref="M135:N135"/>
    <mergeCell ref="M136:N136"/>
    <mergeCell ref="M137:N137"/>
    <mergeCell ref="M138:N138"/>
    <mergeCell ref="M139:N139"/>
    <mergeCell ref="A172:J175"/>
    <mergeCell ref="K175:L175"/>
    <mergeCell ref="G87:H88"/>
    <mergeCell ref="A87:C88"/>
    <mergeCell ref="D87:D88"/>
    <mergeCell ref="E87:E88"/>
    <mergeCell ref="F87:F88"/>
    <mergeCell ref="I87:J88"/>
    <mergeCell ref="G89:H89"/>
    <mergeCell ref="B138:C138"/>
    <mergeCell ref="B139:C139"/>
    <mergeCell ref="B140:C140"/>
    <mergeCell ref="D136:E136"/>
    <mergeCell ref="D137:E137"/>
    <mergeCell ref="I89:J89"/>
    <mergeCell ref="K89:L89"/>
    <mergeCell ref="A89:C89"/>
    <mergeCell ref="K87:L88"/>
    <mergeCell ref="G92:H92"/>
    <mergeCell ref="I92:J92"/>
    <mergeCell ref="K92:L92"/>
    <mergeCell ref="A163:B163"/>
    <mergeCell ref="A109:L109"/>
    <mergeCell ref="I103:J103"/>
    <mergeCell ref="A54:B54"/>
    <mergeCell ref="E54:G54"/>
    <mergeCell ref="H54:L54"/>
    <mergeCell ref="A55:B55"/>
    <mergeCell ref="E55:G55"/>
    <mergeCell ref="H55:L55"/>
    <mergeCell ref="A56:B56"/>
    <mergeCell ref="E56:G56"/>
    <mergeCell ref="H56:L56"/>
    <mergeCell ref="I91:J91"/>
    <mergeCell ref="K91:L91"/>
    <mergeCell ref="A90:C90"/>
    <mergeCell ref="A61:B61"/>
    <mergeCell ref="E61:G61"/>
    <mergeCell ref="A60:B60"/>
    <mergeCell ref="E60:G60"/>
    <mergeCell ref="H60:L60"/>
    <mergeCell ref="A57:B57"/>
    <mergeCell ref="E57:G57"/>
    <mergeCell ref="H57:L57"/>
    <mergeCell ref="A64:L64"/>
    <mergeCell ref="A79:F79"/>
    <mergeCell ref="A80:L80"/>
    <mergeCell ref="A77:F77"/>
    <mergeCell ref="A78:L78"/>
    <mergeCell ref="H63:L63"/>
    <mergeCell ref="A58:B58"/>
    <mergeCell ref="E58:G58"/>
    <mergeCell ref="H58:L58"/>
    <mergeCell ref="A73:F73"/>
    <mergeCell ref="A74:L74"/>
    <mergeCell ref="A75:F75"/>
    <mergeCell ref="A76:L76"/>
    <mergeCell ref="A156:C156"/>
    <mergeCell ref="D156:H156"/>
    <mergeCell ref="A157:C157"/>
    <mergeCell ref="D157:H157"/>
    <mergeCell ref="A47:B47"/>
    <mergeCell ref="E47:G47"/>
    <mergeCell ref="H47:L47"/>
    <mergeCell ref="A48:B48"/>
    <mergeCell ref="E48:G48"/>
    <mergeCell ref="H48:L48"/>
    <mergeCell ref="A59:B59"/>
    <mergeCell ref="E59:G59"/>
    <mergeCell ref="H59:L59"/>
    <mergeCell ref="A92:C92"/>
    <mergeCell ref="A93:C93"/>
    <mergeCell ref="G93:H93"/>
    <mergeCell ref="I93:J93"/>
    <mergeCell ref="K93:L93"/>
    <mergeCell ref="H61:L61"/>
    <mergeCell ref="G90:H90"/>
    <mergeCell ref="I90:J90"/>
    <mergeCell ref="K90:L90"/>
    <mergeCell ref="A91:C91"/>
    <mergeCell ref="G91:H91"/>
  </mergeCells>
  <phoneticPr fontId="14" type="noConversion"/>
  <pageMargins left="0.39370078740157499" right="0.43307086614173201" top="0.78740157480314998" bottom="0.39370078740157499" header="0.31496062992126" footer="0.31496062992126"/>
  <pageSetup paperSize="9" scale="62" fitToHeight="3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2023-07-11T10:40:39Z</cp:lastPrinted>
  <dcterms:created xsi:type="dcterms:W3CDTF">2006-09-16T00:00:00Z</dcterms:created>
  <dcterms:modified xsi:type="dcterms:W3CDTF">2024-06-27T08:10:17Z</dcterms:modified>
</cp:coreProperties>
</file>