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0AE2862C-1EE3-41C7-B3F1-979ED4D7B0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54" i="1" l="1"/>
  <c r="E64" i="1"/>
  <c r="E63" i="1"/>
  <c r="E62" i="1"/>
  <c r="E61" i="1"/>
  <c r="E60" i="1"/>
  <c r="E65" i="1"/>
  <c r="E53" i="1"/>
  <c r="E52" i="1"/>
  <c r="E51" i="1"/>
  <c r="E50" i="1"/>
  <c r="E49" i="1"/>
  <c r="E48" i="1"/>
  <c r="E55" i="1"/>
  <c r="E57" i="1"/>
  <c r="E58" i="1"/>
  <c r="E59" i="1"/>
  <c r="E47" i="1" l="1"/>
  <c r="E56" i="1"/>
  <c r="C121" i="1"/>
  <c r="D121" i="1"/>
  <c r="E121" i="1"/>
  <c r="F121" i="1"/>
  <c r="G121" i="1"/>
  <c r="H121" i="1"/>
  <c r="I121" i="1"/>
  <c r="J121" i="1"/>
  <c r="K121" i="1"/>
  <c r="L121" i="1"/>
  <c r="M121" i="1"/>
  <c r="B121" i="1"/>
  <c r="C125" i="1"/>
  <c r="D125" i="1"/>
  <c r="E125" i="1"/>
  <c r="F125" i="1"/>
  <c r="G125" i="1"/>
  <c r="H125" i="1"/>
  <c r="I125" i="1"/>
  <c r="J125" i="1"/>
  <c r="K125" i="1"/>
  <c r="L125" i="1"/>
  <c r="M125" i="1"/>
  <c r="C124" i="1"/>
  <c r="D124" i="1"/>
  <c r="E124" i="1"/>
  <c r="F124" i="1"/>
  <c r="G124" i="1"/>
  <c r="H124" i="1"/>
  <c r="I124" i="1"/>
  <c r="J124" i="1"/>
  <c r="K124" i="1"/>
  <c r="L124" i="1"/>
  <c r="M124" i="1"/>
  <c r="C117" i="1"/>
  <c r="D117" i="1"/>
  <c r="E117" i="1"/>
  <c r="F117" i="1"/>
  <c r="G117" i="1"/>
  <c r="H117" i="1"/>
  <c r="I117" i="1"/>
  <c r="J117" i="1"/>
  <c r="K117" i="1"/>
  <c r="L117" i="1"/>
  <c r="M117" i="1"/>
  <c r="C118" i="1"/>
  <c r="D118" i="1"/>
  <c r="E118" i="1"/>
  <c r="F118" i="1"/>
  <c r="G118" i="1"/>
  <c r="H118" i="1"/>
  <c r="I118" i="1"/>
  <c r="J118" i="1"/>
  <c r="K118" i="1"/>
  <c r="L118" i="1"/>
  <c r="M118" i="1"/>
  <c r="B124" i="1"/>
  <c r="B117" i="1"/>
  <c r="B125" i="1"/>
  <c r="B118" i="1"/>
  <c r="B119" i="1"/>
  <c r="B120" i="1"/>
  <c r="A126" i="1"/>
  <c r="A125" i="1"/>
  <c r="A124" i="1"/>
  <c r="A121" i="1"/>
  <c r="A118" i="1"/>
  <c r="E100" i="1"/>
  <c r="H74" i="1"/>
  <c r="I74" i="1"/>
  <c r="J74" i="1"/>
  <c r="G74" i="1"/>
  <c r="E31" i="1"/>
  <c r="E30" i="1"/>
  <c r="D40" i="1"/>
  <c r="E46" i="1"/>
  <c r="E45" i="1"/>
  <c r="E44" i="1"/>
  <c r="C32" i="1"/>
  <c r="B32" i="1"/>
  <c r="K94" i="1"/>
  <c r="G94" i="1"/>
  <c r="K172" i="1"/>
  <c r="C119" i="1"/>
  <c r="D119" i="1"/>
  <c r="E119" i="1"/>
  <c r="F119" i="1"/>
  <c r="G119" i="1"/>
  <c r="H119" i="1"/>
  <c r="I119" i="1"/>
  <c r="J119" i="1"/>
  <c r="K119" i="1"/>
  <c r="L119" i="1"/>
  <c r="M119" i="1"/>
  <c r="C120" i="1"/>
  <c r="D120" i="1"/>
  <c r="E120" i="1"/>
  <c r="F120" i="1"/>
  <c r="G120" i="1"/>
  <c r="H120" i="1"/>
  <c r="I120" i="1"/>
  <c r="J120" i="1"/>
  <c r="K120" i="1"/>
  <c r="L120" i="1"/>
  <c r="M120" i="1"/>
  <c r="A120" i="1"/>
  <c r="A119" i="1"/>
  <c r="E66" i="1" l="1"/>
  <c r="N124" i="1"/>
  <c r="N125" i="1"/>
  <c r="E32" i="1"/>
  <c r="I106" i="1" s="1"/>
  <c r="D128" i="1" s="1"/>
  <c r="N120" i="1"/>
  <c r="N119" i="1"/>
  <c r="N118" i="1"/>
  <c r="C122" i="1"/>
  <c r="D122" i="1"/>
  <c r="E122" i="1"/>
  <c r="F122" i="1"/>
  <c r="G122" i="1"/>
  <c r="H122" i="1"/>
  <c r="I122" i="1"/>
  <c r="J122" i="1"/>
  <c r="K122" i="1"/>
  <c r="L122" i="1"/>
  <c r="M122" i="1"/>
  <c r="C123" i="1"/>
  <c r="D123" i="1"/>
  <c r="E123" i="1"/>
  <c r="F123" i="1"/>
  <c r="G123" i="1"/>
  <c r="H123" i="1"/>
  <c r="I123" i="1"/>
  <c r="J123" i="1"/>
  <c r="K123" i="1"/>
  <c r="L123" i="1"/>
  <c r="M123" i="1"/>
  <c r="C127" i="1"/>
  <c r="D127" i="1"/>
  <c r="E127" i="1"/>
  <c r="F127" i="1"/>
  <c r="G127" i="1"/>
  <c r="H127" i="1"/>
  <c r="I127" i="1"/>
  <c r="J127" i="1"/>
  <c r="K127" i="1"/>
  <c r="L127" i="1"/>
  <c r="M127" i="1"/>
  <c r="B127" i="1"/>
  <c r="B123" i="1"/>
  <c r="B122" i="1"/>
  <c r="M128" i="1" l="1"/>
  <c r="L128" i="1"/>
  <c r="E128" i="1"/>
  <c r="I128" i="1"/>
  <c r="F128" i="1"/>
  <c r="C126" i="1"/>
  <c r="K126" i="1"/>
  <c r="D126" i="1"/>
  <c r="L126" i="1"/>
  <c r="J126" i="1"/>
  <c r="E126" i="1"/>
  <c r="M126" i="1"/>
  <c r="F126" i="1"/>
  <c r="G126" i="1"/>
  <c r="H126" i="1"/>
  <c r="I126" i="1"/>
  <c r="B126" i="1"/>
  <c r="C128" i="1"/>
  <c r="K128" i="1"/>
  <c r="J128" i="1"/>
  <c r="B128" i="1"/>
  <c r="H128" i="1"/>
  <c r="G128" i="1"/>
  <c r="I107" i="1"/>
  <c r="N131" i="1"/>
  <c r="A127" i="1"/>
  <c r="A128" i="1"/>
  <c r="A122" i="1"/>
  <c r="A123" i="1"/>
  <c r="A117" i="1"/>
  <c r="N127" i="1" l="1"/>
  <c r="N117" i="1"/>
  <c r="N121" i="1"/>
  <c r="N123" i="1"/>
  <c r="N126" i="1"/>
  <c r="N122" i="1"/>
  <c r="N128" i="1"/>
  <c r="G95" i="1" l="1"/>
  <c r="K95" i="1"/>
  <c r="K96" i="1" l="1"/>
  <c r="G96" i="1"/>
  <c r="G97" i="1" l="1"/>
  <c r="K97" i="1"/>
  <c r="K98" i="1" l="1"/>
  <c r="G98" i="1"/>
  <c r="G99" i="1" l="1"/>
  <c r="G100" i="1" s="1"/>
  <c r="K99" i="1"/>
  <c r="K100" i="1" s="1"/>
  <c r="B116" i="1" s="1"/>
  <c r="B115" i="1" l="1"/>
  <c r="C114" i="1"/>
  <c r="E114" i="1"/>
  <c r="G114" i="1"/>
  <c r="I114" i="1"/>
  <c r="K114" i="1"/>
  <c r="M114" i="1"/>
  <c r="D114" i="1"/>
  <c r="F114" i="1"/>
  <c r="H114" i="1"/>
  <c r="J114" i="1"/>
  <c r="L114" i="1"/>
  <c r="B114" i="1"/>
  <c r="B130" i="1" s="1"/>
  <c r="J116" i="1" l="1"/>
  <c r="J115" i="1" s="1"/>
  <c r="D116" i="1"/>
  <c r="D115" i="1" s="1"/>
  <c r="C116" i="1"/>
  <c r="C115" i="1" s="1"/>
  <c r="H116" i="1"/>
  <c r="H115" i="1" s="1"/>
  <c r="F116" i="1"/>
  <c r="F115" i="1" s="1"/>
  <c r="G116" i="1"/>
  <c r="G115" i="1" s="1"/>
  <c r="E116" i="1"/>
  <c r="E115" i="1" s="1"/>
  <c r="I116" i="1"/>
  <c r="I115" i="1" s="1"/>
  <c r="K116" i="1"/>
  <c r="K115" i="1" s="1"/>
  <c r="M116" i="1"/>
  <c r="M115" i="1" s="1"/>
  <c r="L116" i="1"/>
  <c r="L115" i="1" s="1"/>
  <c r="J130" i="1"/>
  <c r="J129" i="1" s="1"/>
  <c r="H130" i="1"/>
  <c r="H129" i="1" s="1"/>
  <c r="I130" i="1"/>
  <c r="I129" i="1" s="1"/>
  <c r="L130" i="1"/>
  <c r="L129" i="1" s="1"/>
  <c r="F130" i="1"/>
  <c r="F129" i="1" s="1"/>
  <c r="M130" i="1"/>
  <c r="M129" i="1" s="1"/>
  <c r="G130" i="1"/>
  <c r="G129" i="1" s="1"/>
  <c r="E130" i="1"/>
  <c r="E129" i="1" s="1"/>
  <c r="C130" i="1"/>
  <c r="C129" i="1" s="1"/>
  <c r="D130" i="1"/>
  <c r="D129" i="1" s="1"/>
  <c r="K130" i="1"/>
  <c r="K129" i="1" s="1"/>
  <c r="B129" i="1"/>
  <c r="N114" i="1"/>
  <c r="D137" i="1" s="1"/>
  <c r="J132" i="1" l="1"/>
  <c r="K132" i="1"/>
  <c r="B137" i="1"/>
  <c r="M138" i="1" s="1"/>
  <c r="F132" i="1"/>
  <c r="C132" i="1"/>
  <c r="D132" i="1"/>
  <c r="N115" i="1"/>
  <c r="H132" i="1"/>
  <c r="L132" i="1"/>
  <c r="M132" i="1"/>
  <c r="I132" i="1"/>
  <c r="E132" i="1"/>
  <c r="G132" i="1"/>
  <c r="N116" i="1"/>
  <c r="D138" i="1" s="1"/>
  <c r="N129" i="1"/>
  <c r="D140" i="1" s="1"/>
  <c r="B140" i="1" s="1"/>
  <c r="N130" i="1"/>
  <c r="B132" i="1"/>
  <c r="D139" i="1" l="1"/>
  <c r="D141" i="1" s="1"/>
  <c r="B138" i="1"/>
  <c r="M139" i="1" s="1"/>
  <c r="N132" i="1"/>
  <c r="B139" i="1" l="1"/>
  <c r="B141" i="1"/>
  <c r="M140" i="1" s="1"/>
  <c r="M142" i="1" s="1"/>
  <c r="M137" i="1" l="1"/>
  <c r="A133" i="1"/>
  <c r="B133" i="1" s="1"/>
  <c r="C133" i="1" s="1"/>
  <c r="D133" i="1" s="1"/>
  <c r="E133" i="1" s="1"/>
  <c r="F133" i="1" s="1"/>
  <c r="G133" i="1" s="1"/>
  <c r="H133" i="1" s="1"/>
  <c r="I133" i="1" s="1"/>
  <c r="J133" i="1" s="1"/>
  <c r="K133" i="1" s="1"/>
  <c r="L133" i="1" s="1"/>
  <c r="M133" i="1" s="1"/>
  <c r="D147" i="1"/>
  <c r="B148" i="1"/>
  <c r="D148" i="1" l="1"/>
  <c r="D150" i="1" s="1"/>
  <c r="B150" i="1"/>
</calcChain>
</file>

<file path=xl/sharedStrings.xml><?xml version="1.0" encoding="utf-8"?>
<sst xmlns="http://schemas.openxmlformats.org/spreadsheetml/2006/main" count="201" uniqueCount="184">
  <si>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</si>
  <si>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</si>
  <si>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</si>
  <si>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</si>
  <si>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</si>
  <si>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</si>
  <si>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</si>
  <si>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</si>
  <si>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</si>
  <si>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</si>
  <si>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</si>
  <si>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</si>
  <si>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</si>
  <si>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</si>
  <si>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</si>
  <si>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</si>
  <si>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</si>
  <si>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</si>
  <si>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</si>
  <si>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</si>
  <si>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</si>
  <si>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</si>
  <si>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</si>
  <si>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</si>
  <si>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</si>
  <si>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</si>
  <si>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</si>
  <si>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</si>
  <si>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</si>
  <si>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</si>
  <si>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</si>
  <si>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</si>
  <si>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</si>
  <si>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</si>
  <si>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</si>
  <si>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</si>
  <si>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</si>
  <si>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</si>
  <si>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</si>
  <si>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</si>
  <si>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</si>
  <si>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</si>
  <si>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</si>
  <si>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</si>
  <si>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</si>
  <si>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</si>
  <si>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</si>
  <si>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</si>
  <si>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</si>
  <si>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</si>
  <si>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</si>
  <si>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</si>
  <si>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</si>
  <si>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</si>
  <si>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</si>
  <si>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</si>
  <si>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</si>
  <si>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</si>
  <si>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</si>
  <si>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</si>
  <si>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</si>
  <si>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</si>
  <si>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</si>
  <si>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</si>
  <si>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</si>
  <si>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</si>
  <si>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</si>
  <si>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</si>
  <si>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</si>
  <si>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</si>
  <si>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</si>
  <si>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</si>
  <si>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</si>
  <si>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</si>
  <si>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</si>
  <si>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</si>
  <si>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</si>
  <si>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</si>
  <si>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</si>
  <si>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</si>
  <si>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</si>
  <si>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</si>
  <si>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</si>
  <si>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</si>
  <si>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</si>
  <si>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</si>
  <si>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</si>
  <si>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</si>
  <si>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</si>
  <si>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</si>
  <si>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</si>
  <si>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</si>
  <si>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</si>
  <si>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</si>
  <si>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</si>
  <si>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</si>
  <si>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</si>
  <si>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</si>
  <si>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</si>
  <si>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</si>
  <si>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</si>
  <si>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</si>
  <si>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</si>
  <si>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</si>
  <si>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</si>
  <si>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</si>
  <si>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</si>
  <si>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</si>
  <si>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</si>
  <si>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</si>
  <si>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</si>
  <si>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</si>
  <si>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</si>
  <si>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</si>
  <si>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</si>
  <si>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</si>
  <si>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</si>
  <si>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</si>
  <si>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</si>
  <si>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</si>
  <si>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</si>
  <si>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</si>
  <si>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</si>
  <si>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</si>
  <si>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</si>
  <si>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</si>
  <si>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</si>
  <si>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</si>
  <si>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</si>
  <si>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</si>
  <si>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</si>
  <si>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</si>
  <si>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</si>
  <si>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</si>
  <si>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</si>
  <si>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</si>
  <si>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</si>
  <si>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r>
      <rPr>
        <b/>
        <sz val="11"/>
        <color theme="1"/>
        <rFont val="Calibri"/>
        <family val="2"/>
        <charset val="204"/>
      </rPr>
      <t>ð НПД (самозанятый)</t>
    </r>
    <r>
      <rPr>
        <sz val="11"/>
        <color theme="1"/>
        <rFont val="Calibri"/>
        <family val="2"/>
        <charset val="204"/>
      </rPr>
      <t xml:space="preserve">   ð ИП (Патент, УСН), ОКВЭД:</t>
    </r>
  </si>
  <si>
    <r>
      <t xml:space="preserve">Источники финансирования: </t>
    </r>
    <r>
      <rPr>
        <i/>
        <sz val="11"/>
        <color theme="1"/>
        <rFont val="Calibri"/>
        <family val="2"/>
        <charset val="204"/>
      </rPr>
      <t>(если требуется более 350 000 руб. инвестиций</t>
    </r>
    <r>
      <rPr>
        <sz val="11"/>
        <color theme="1"/>
        <rFont val="Calibri"/>
        <family val="2"/>
        <charset val="204"/>
      </rPr>
      <t xml:space="preserve">) </t>
    </r>
  </si>
  <si>
    <t>м.кв.</t>
  </si>
  <si>
    <t>Планируется развитие направления</t>
  </si>
  <si>
    <t>Гараж</t>
  </si>
  <si>
    <t>Строительный миксер</t>
  </si>
  <si>
    <t>Интернет площадки, авито, вк</t>
  </si>
  <si>
    <t>Название проекта:  Производство гибкой доски и камня</t>
  </si>
  <si>
    <t>Бетономешалка</t>
  </si>
  <si>
    <t>Станок для обрезки</t>
  </si>
  <si>
    <t>Оснастка</t>
  </si>
  <si>
    <t>Сетка протяжная</t>
  </si>
  <si>
    <t>Экструдер</t>
  </si>
  <si>
    <t>мат. произв. расходы:</t>
  </si>
  <si>
    <t>Затравка</t>
  </si>
  <si>
    <t>Минералы</t>
  </si>
  <si>
    <t>Волокно</t>
  </si>
  <si>
    <t>Валики</t>
  </si>
  <si>
    <t>Перчатки</t>
  </si>
  <si>
    <t>Кисти</t>
  </si>
  <si>
    <t>Пигменты</t>
  </si>
  <si>
    <t>Компрессор с насадками и шлангами</t>
  </si>
  <si>
    <t>Лаки</t>
  </si>
  <si>
    <t>Краска</t>
  </si>
  <si>
    <t>Стеллажи</t>
  </si>
  <si>
    <t>Устройство, в котором однородно смешиваются цемент, заполнитель (например, песок или гравий) и вода для получения бетона.</t>
  </si>
  <si>
    <t>Устройство для хранения предметов и штучных материалов, состоящее из полок (настилов), укреплённых в несколько ярусов на стойках каркасов.</t>
  </si>
  <si>
    <t>Стеллаж</t>
  </si>
  <si>
    <t>Цели и задачи проекта:   
**Цели:**
1. Производство качественной и инновационной гибкой доски и камня.
2. Удовлетворение спроса на инновационные строительные материалы среди потребителей.
3. Развитие и расширение бизнеса в области строительных материалов.
**Задачи:**
1. Разработка технологии производства гибкой доски и камня.
2. Проведение исследований и тестирований для обеспечения высокого качества и прочности материалов.
3. Построение производственного комплекса и приобретение необходимого оборудования.
4. Разработка маркетинговой стратегии для продвижения продукции на рынке.
5. Обеспечение стабильного снабжения рынка гибкой доской и камнем.</t>
  </si>
  <si>
    <t>Направление деятельности:   Производство, строительство, отделочные работы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</si>
  <si>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
**Строительные компании:**
   - Компании, занимающиеся строительством и ремонтом, которые ищут инновационные и прочные строительные материалы для использования в своих проектах.
**Архитекторы и дизайнеры:**
   - Профессионалы в области архитектуры и дизайна, которые заинтересованы в использовании современных и эстетичных материалов для создания уникальных проектов.
**Частные застройщики и домовладельцы:**
   - Люди, строящие или ремонтирующие свои дома, которые хотят использовать качественные и надежные материалы для отделки и облицовки.</t>
  </si>
  <si>
    <t>В Данковском районе - нет.</t>
  </si>
  <si>
    <t>**Инновационные технологии:**
   - Мы используем новейшие технологии производства, что позволяет нам создавать уникальные и высококачественные строительные материалы.
**Гибкость и прочность:**
   - Наша гибкая доска и камень обладают высокой прочностью и устойчивостью к внешним воздействиям, что делает их идеальным выбором для различных строительных проектов.
**Разнообразие дизайна:**
   - Мы предлагаем широкий выбор цветов, текстур и размеров, что позволяет нашим клиентам выбрать оптимальное решение для своих проектов.</t>
  </si>
  <si>
    <t>**Технические проблемы производства:**
   - Риск: Возможные проблемы с оборудованием или технологией производства, которые могут привести к задержкам или дефектам продукции.</t>
  </si>
  <si>
    <t>Регулярное техническое обслуживание оборудования, обучение персонала и внедрение систем контроля качества.</t>
  </si>
  <si>
    <t>**Конкуренция на рынке:**
   - Риск: Появление сильной конкуренции со стороны других производителей строительных материалов.</t>
  </si>
  <si>
    <t>Анализ рынка и конкурентной среды, разработка уникальных продуктов и маркетинговых стратегий для привлечения клиентов.</t>
  </si>
  <si>
    <t>Гибкая доска (камень)</t>
  </si>
  <si>
    <t>Сырье и материалы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</si>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</sst>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3" fillId="0" borderId="1" xfId="0" applyFont="1" applyBorder="1"/>
    <xf numFmtId="0" fontId="23" fillId="0" borderId="1" xfId="0" applyFont="1" applyBorder="1" applyAlignment="1">
      <alignment horizontal="right"/>
    </xf>
    <xf numFmtId="0" fontId="3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justify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justify" vertical="center" wrapText="1"/>
    </xf>
    <xf numFmtId="0" fontId="2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justify" wrapText="1"/>
    </xf>
    <xf numFmtId="49" fontId="3" fillId="0" borderId="0" xfId="0" applyNumberFormat="1" applyFont="1" applyAlignment="1">
      <alignment horizontal="justify"/>
    </xf>
    <xf numFmtId="0" fontId="3" fillId="0" borderId="0" xfId="0" applyFont="1" applyAlignment="1">
      <alignment horizontal="left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49" fontId="28" fillId="0" borderId="0" xfId="0" applyNumberFormat="1" applyFont="1" applyAlignment="1">
      <alignment horizontal="justify"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left" wrapText="1"/>
    </xf>
    <xf numFmtId="0" fontId="27" fillId="0" borderId="2" xfId="0" applyFont="1" applyBorder="1" applyAlignment="1">
      <alignment horizontal="left" wrapText="1"/>
    </xf>
    <xf numFmtId="0" fontId="27" fillId="0" borderId="5" xfId="0" applyFont="1" applyBorder="1" applyAlignment="1">
      <alignment horizontal="left" wrapText="1"/>
    </xf>
    <xf numFmtId="49" fontId="28" fillId="0" borderId="0" xfId="0" applyNumberFormat="1" applyFont="1" applyAlignment="1">
      <alignment horizontal="justify" wrapText="1"/>
    </xf>
    <xf numFmtId="49" fontId="28" fillId="0" borderId="0" xfId="0" applyNumberFormat="1" applyFont="1" applyAlignment="1">
      <alignment horizontal="justify"/>
    </xf>
    <xf numFmtId="0" fontId="2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left" indent="11"/>
    </xf>
    <xf numFmtId="0" fontId="21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9" fontId="23" fillId="0" borderId="1" xfId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5"/>
  <sheetViews>
    <sheetView tabSelected="1" view="pageLayout" topLeftCell="A94" zoomScaleNormal="91" workbookViewId="0">
      <selection activeCell="N105" sqref="N105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80" t="s">
        <v>86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8.75" x14ac:dyDescent="0.25">
      <c r="A3" s="1"/>
    </row>
    <row r="4" spans="1:12" ht="18.75" x14ac:dyDescent="0.25">
      <c r="A4" s="80" t="s">
        <v>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101" t="s">
        <v>176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2" x14ac:dyDescent="0.25">
      <c r="A6" s="101" t="s">
        <v>177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</row>
    <row r="7" spans="1:12" x14ac:dyDescent="0.25">
      <c r="A7" s="101" t="s">
        <v>178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</row>
    <row r="8" spans="1:12" x14ac:dyDescent="0.25">
      <c r="A8" s="140" t="s">
        <v>179</v>
      </c>
      <c r="B8" s="140"/>
      <c r="C8" s="140"/>
      <c r="D8" s="140"/>
      <c r="E8" s="47"/>
      <c r="F8" s="47"/>
      <c r="G8" s="47"/>
      <c r="H8" s="47"/>
      <c r="I8" s="47"/>
      <c r="J8" s="47"/>
      <c r="K8" s="47"/>
      <c r="L8" s="47"/>
    </row>
    <row r="9" spans="1:12" x14ac:dyDescent="0.25">
      <c r="A9" s="140" t="s">
        <v>90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 x14ac:dyDescent="0.25">
      <c r="A10" s="140" t="s">
        <v>180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 x14ac:dyDescent="0.25">
      <c r="A11" s="140" t="s">
        <v>91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 x14ac:dyDescent="0.25">
      <c r="A12" s="140" t="s">
        <v>181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 x14ac:dyDescent="0.25">
      <c r="A13" s="140" t="s">
        <v>92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 x14ac:dyDescent="0.25">
      <c r="A14" s="140" t="s">
        <v>182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x14ac:dyDescent="0.25">
      <c r="A15" s="140" t="s">
        <v>93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 x14ac:dyDescent="0.25">
      <c r="A16" s="140" t="s">
        <v>182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4" ht="18.75" x14ac:dyDescent="0.25">
      <c r="A17" s="80" t="s">
        <v>32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4" ht="16.5" x14ac:dyDescent="0.25">
      <c r="A18" s="140" t="s">
        <v>144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4"/>
      <c r="N18" s="4"/>
    </row>
    <row r="19" spans="1:14" ht="198" customHeight="1" x14ac:dyDescent="0.25">
      <c r="A19" s="106" t="s">
        <v>165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4"/>
      <c r="N19" s="4"/>
    </row>
    <row r="20" spans="1:14" ht="16.5" x14ac:dyDescent="0.25">
      <c r="A20" s="140" t="s">
        <v>166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4"/>
      <c r="N20" s="4"/>
    </row>
    <row r="21" spans="1:14" x14ac:dyDescent="0.25">
      <c r="A21" s="101" t="s">
        <v>94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1:14" x14ac:dyDescent="0.25">
      <c r="A22" s="101" t="s">
        <v>137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4" ht="17.25" customHeight="1" x14ac:dyDescent="0.25">
      <c r="A23" s="107" t="s">
        <v>95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8"/>
      <c r="N23" s="18"/>
    </row>
    <row r="24" spans="1:14" ht="17.25" customHeight="1" x14ac:dyDescent="0.25">
      <c r="A24" s="107" t="s">
        <v>183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8"/>
      <c r="N24" s="18"/>
    </row>
    <row r="25" spans="1:14" ht="17.25" customHeight="1" x14ac:dyDescent="0.25">
      <c r="A25" s="108" t="s">
        <v>96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8"/>
      <c r="N25" s="18"/>
    </row>
    <row r="26" spans="1:14" ht="17.25" customHeight="1" x14ac:dyDescent="0.25">
      <c r="A26" s="108" t="s">
        <v>141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8"/>
      <c r="N26" s="18"/>
    </row>
    <row r="27" spans="1:14" x14ac:dyDescent="0.25">
      <c r="A27" s="101" t="s">
        <v>64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1:14" ht="18.75" x14ac:dyDescent="0.25">
      <c r="A28" s="80" t="s">
        <v>0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4" ht="16.5" x14ac:dyDescent="0.25">
      <c r="A29" s="44" t="s">
        <v>98</v>
      </c>
      <c r="B29" s="44" t="s">
        <v>99</v>
      </c>
      <c r="C29" s="109" t="s">
        <v>97</v>
      </c>
      <c r="D29" s="110"/>
      <c r="E29" s="109" t="s">
        <v>105</v>
      </c>
      <c r="F29" s="110"/>
      <c r="G29" s="4"/>
      <c r="H29" s="4"/>
      <c r="I29" s="4"/>
      <c r="J29" s="4"/>
      <c r="K29" s="4"/>
      <c r="L29" s="4"/>
    </row>
    <row r="30" spans="1:14" ht="16.5" x14ac:dyDescent="0.25">
      <c r="A30" s="44"/>
      <c r="B30" s="44">
        <v>0</v>
      </c>
      <c r="C30" s="109">
        <v>0</v>
      </c>
      <c r="D30" s="110"/>
      <c r="E30" s="109">
        <f>B30*C30</f>
        <v>0</v>
      </c>
      <c r="F30" s="110"/>
      <c r="G30" s="4"/>
      <c r="H30" s="4"/>
      <c r="I30" s="4"/>
      <c r="J30" s="4"/>
      <c r="K30" s="4"/>
      <c r="L30" s="4"/>
    </row>
    <row r="31" spans="1:14" ht="16.5" x14ac:dyDescent="0.25">
      <c r="A31" s="44"/>
      <c r="B31" s="45"/>
      <c r="C31" s="109"/>
      <c r="D31" s="110"/>
      <c r="E31" s="109">
        <f t="shared" ref="E31:E32" si="0">B31*C31</f>
        <v>0</v>
      </c>
      <c r="F31" s="110"/>
      <c r="G31" s="4"/>
      <c r="H31" s="4"/>
      <c r="I31" s="4"/>
      <c r="J31" s="4"/>
      <c r="K31" s="4"/>
      <c r="L31" s="4"/>
    </row>
    <row r="32" spans="1:14" ht="16.5" x14ac:dyDescent="0.25">
      <c r="A32" s="44" t="s">
        <v>6</v>
      </c>
      <c r="B32" s="44">
        <f>SUM(B30:B31)</f>
        <v>0</v>
      </c>
      <c r="C32" s="109">
        <f>SUM(C30:C31)</f>
        <v>0</v>
      </c>
      <c r="D32" s="110"/>
      <c r="E32" s="109">
        <f t="shared" si="0"/>
        <v>0</v>
      </c>
      <c r="F32" s="110"/>
      <c r="G32" s="4"/>
      <c r="H32" s="4"/>
      <c r="I32" s="4"/>
      <c r="J32" s="4"/>
      <c r="K32" s="4"/>
      <c r="L32" s="4"/>
    </row>
    <row r="33" spans="1:12" ht="16.5" x14ac:dyDescent="0.2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ht="16.5" x14ac:dyDescent="0.25">
      <c r="A34" s="102" t="s">
        <v>65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</row>
    <row r="35" spans="1:12" x14ac:dyDescent="0.25">
      <c r="A35" s="51" t="s">
        <v>100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</row>
    <row r="36" spans="1:12" x14ac:dyDescent="0.25">
      <c r="A36" s="104" t="s">
        <v>140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1:12" x14ac:dyDescent="0.25">
      <c r="A37" s="51" t="s">
        <v>101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1:12" x14ac:dyDescent="0.25">
      <c r="A38" s="104" t="s">
        <v>136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</row>
    <row r="39" spans="1:12" x14ac:dyDescent="0.25">
      <c r="A39" s="104" t="s">
        <v>102</v>
      </c>
      <c r="B39" s="104"/>
      <c r="C39" s="104"/>
      <c r="D39" s="52">
        <v>2</v>
      </c>
      <c r="E39" s="51"/>
      <c r="F39" s="51"/>
      <c r="G39" s="51"/>
      <c r="H39" s="51"/>
      <c r="I39" s="51"/>
      <c r="J39" s="51"/>
      <c r="K39" s="51"/>
      <c r="L39" s="51"/>
    </row>
    <row r="40" spans="1:12" ht="15.75" x14ac:dyDescent="0.25">
      <c r="A40" s="51" t="s">
        <v>103</v>
      </c>
      <c r="B40" s="51"/>
      <c r="C40" s="51"/>
      <c r="D40" s="53">
        <f>$M141</f>
        <v>11</v>
      </c>
      <c r="E40" s="51"/>
      <c r="F40" s="51"/>
      <c r="G40" s="51"/>
      <c r="H40" s="51"/>
      <c r="I40" s="51"/>
      <c r="J40" s="51"/>
      <c r="K40" s="51"/>
      <c r="L40" s="51"/>
    </row>
    <row r="41" spans="1:12" ht="17.25" x14ac:dyDescent="0.2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</row>
    <row r="42" spans="1:12" ht="17.25" x14ac:dyDescent="0.25">
      <c r="A42" s="105" t="s">
        <v>104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</row>
    <row r="43" spans="1:12" ht="33.75" customHeight="1" x14ac:dyDescent="0.25">
      <c r="A43" s="90" t="s">
        <v>12</v>
      </c>
      <c r="B43" s="71"/>
      <c r="C43" s="25" t="s">
        <v>1</v>
      </c>
      <c r="D43" s="25" t="s">
        <v>2</v>
      </c>
      <c r="E43" s="91" t="s">
        <v>3</v>
      </c>
      <c r="F43" s="91"/>
      <c r="G43" s="91"/>
      <c r="H43" s="72" t="s">
        <v>4</v>
      </c>
      <c r="I43" s="72"/>
      <c r="J43" s="72"/>
      <c r="K43" s="72"/>
      <c r="L43" s="72"/>
    </row>
    <row r="44" spans="1:12" hidden="1" x14ac:dyDescent="0.25">
      <c r="A44" s="90"/>
      <c r="B44" s="71"/>
      <c r="C44" s="24"/>
      <c r="D44" s="24"/>
      <c r="E44" s="91">
        <f t="shared" ref="E44:E46" si="1">C44*D44</f>
        <v>0</v>
      </c>
      <c r="F44" s="91"/>
      <c r="G44" s="91"/>
      <c r="H44" s="92"/>
      <c r="I44" s="92"/>
      <c r="J44" s="92"/>
      <c r="K44" s="92"/>
      <c r="L44" s="92"/>
    </row>
    <row r="45" spans="1:12" hidden="1" x14ac:dyDescent="0.25">
      <c r="A45" s="90"/>
      <c r="B45" s="71"/>
      <c r="C45" s="24"/>
      <c r="D45" s="24"/>
      <c r="E45" s="91">
        <f t="shared" si="1"/>
        <v>0</v>
      </c>
      <c r="F45" s="91"/>
      <c r="G45" s="91"/>
      <c r="H45" s="92"/>
      <c r="I45" s="92"/>
      <c r="J45" s="92"/>
      <c r="K45" s="92"/>
      <c r="L45" s="92"/>
    </row>
    <row r="46" spans="1:12" hidden="1" x14ac:dyDescent="0.25">
      <c r="A46" s="90"/>
      <c r="B46" s="71"/>
      <c r="C46" s="24"/>
      <c r="D46" s="24"/>
      <c r="E46" s="91">
        <f t="shared" si="1"/>
        <v>0</v>
      </c>
      <c r="F46" s="91"/>
      <c r="G46" s="91"/>
      <c r="H46" s="92"/>
      <c r="I46" s="92"/>
      <c r="J46" s="92"/>
      <c r="K46" s="92"/>
      <c r="L46" s="92"/>
    </row>
    <row r="47" spans="1:12" ht="15.75" thickBot="1" x14ac:dyDescent="0.3">
      <c r="A47" s="73" t="s">
        <v>5</v>
      </c>
      <c r="B47" s="74"/>
      <c r="C47" s="26"/>
      <c r="D47" s="26"/>
      <c r="E47" s="75">
        <f>SUM(E48:G55)</f>
        <v>270000</v>
      </c>
      <c r="F47" s="75"/>
      <c r="G47" s="75"/>
      <c r="H47" s="75"/>
      <c r="I47" s="75"/>
      <c r="J47" s="75"/>
      <c r="K47" s="75"/>
      <c r="L47" s="75"/>
    </row>
    <row r="48" spans="1:12" ht="18" customHeight="1" thickBot="1" x14ac:dyDescent="0.3">
      <c r="A48" s="67" t="s">
        <v>145</v>
      </c>
      <c r="B48" s="68"/>
      <c r="C48" s="25">
        <v>1</v>
      </c>
      <c r="D48" s="54">
        <v>25000</v>
      </c>
      <c r="E48" s="69">
        <f t="shared" ref="E48" si="2">C48*D48</f>
        <v>25000</v>
      </c>
      <c r="F48" s="70"/>
      <c r="G48" s="71"/>
      <c r="H48" s="72"/>
      <c r="I48" s="72"/>
      <c r="J48" s="72"/>
      <c r="K48" s="72"/>
      <c r="L48" s="72"/>
    </row>
    <row r="49" spans="1:12" ht="13.5" customHeight="1" thickBot="1" x14ac:dyDescent="0.3">
      <c r="A49" s="67" t="s">
        <v>142</v>
      </c>
      <c r="B49" s="68"/>
      <c r="C49" s="25">
        <v>1</v>
      </c>
      <c r="D49" s="55">
        <v>20000</v>
      </c>
      <c r="E49" s="69">
        <f>C49*D49</f>
        <v>20000</v>
      </c>
      <c r="F49" s="70"/>
      <c r="G49" s="71"/>
      <c r="H49" s="72"/>
      <c r="I49" s="72"/>
      <c r="J49" s="72"/>
      <c r="K49" s="72"/>
      <c r="L49" s="72"/>
    </row>
    <row r="50" spans="1:12" ht="13.5" customHeight="1" thickBot="1" x14ac:dyDescent="0.3">
      <c r="A50" s="67" t="s">
        <v>158</v>
      </c>
      <c r="B50" s="68"/>
      <c r="C50" s="25">
        <v>1</v>
      </c>
      <c r="D50" s="55">
        <v>25000</v>
      </c>
      <c r="E50" s="69">
        <f t="shared" ref="E50" si="3">C50*D50</f>
        <v>25000</v>
      </c>
      <c r="F50" s="70"/>
      <c r="G50" s="71"/>
      <c r="H50" s="72"/>
      <c r="I50" s="72"/>
      <c r="J50" s="72"/>
      <c r="K50" s="72"/>
      <c r="L50" s="72"/>
    </row>
    <row r="51" spans="1:12" ht="12" customHeight="1" thickBot="1" x14ac:dyDescent="0.3">
      <c r="A51" s="67" t="s">
        <v>146</v>
      </c>
      <c r="B51" s="68"/>
      <c r="C51" s="25">
        <v>1</v>
      </c>
      <c r="D51" s="55">
        <v>25000</v>
      </c>
      <c r="E51" s="69">
        <f>C51*D51</f>
        <v>25000</v>
      </c>
      <c r="F51" s="70"/>
      <c r="G51" s="71"/>
      <c r="H51" s="72"/>
      <c r="I51" s="72"/>
      <c r="J51" s="72"/>
      <c r="K51" s="72"/>
      <c r="L51" s="72"/>
    </row>
    <row r="52" spans="1:12" ht="12" customHeight="1" thickBot="1" x14ac:dyDescent="0.3">
      <c r="A52" s="67" t="s">
        <v>147</v>
      </c>
      <c r="B52" s="68"/>
      <c r="C52" s="25">
        <v>3</v>
      </c>
      <c r="D52" s="55">
        <v>15000</v>
      </c>
      <c r="E52" s="69">
        <f>C52*D52</f>
        <v>45000</v>
      </c>
      <c r="F52" s="70"/>
      <c r="G52" s="71"/>
      <c r="H52" s="72"/>
      <c r="I52" s="72"/>
      <c r="J52" s="72"/>
      <c r="K52" s="72"/>
      <c r="L52" s="72"/>
    </row>
    <row r="53" spans="1:12" ht="18" customHeight="1" thickBot="1" x14ac:dyDescent="0.3">
      <c r="A53" s="67" t="s">
        <v>148</v>
      </c>
      <c r="B53" s="68"/>
      <c r="C53" s="25">
        <v>500</v>
      </c>
      <c r="D53" s="54">
        <v>60</v>
      </c>
      <c r="E53" s="69">
        <f t="shared" ref="E53:E54" si="4">C53*D53</f>
        <v>30000</v>
      </c>
      <c r="F53" s="70"/>
      <c r="G53" s="71"/>
      <c r="H53" s="72"/>
      <c r="I53" s="72"/>
      <c r="J53" s="72"/>
      <c r="K53" s="72"/>
      <c r="L53" s="72"/>
    </row>
    <row r="54" spans="1:12" ht="18" customHeight="1" thickBot="1" x14ac:dyDescent="0.3">
      <c r="A54" s="67" t="s">
        <v>149</v>
      </c>
      <c r="B54" s="68"/>
      <c r="C54" s="25">
        <v>1</v>
      </c>
      <c r="D54" s="54">
        <v>50000</v>
      </c>
      <c r="E54" s="69">
        <f t="shared" si="4"/>
        <v>50000</v>
      </c>
      <c r="F54" s="70"/>
      <c r="G54" s="71"/>
      <c r="H54" s="72"/>
      <c r="I54" s="72"/>
      <c r="J54" s="72"/>
      <c r="K54" s="72"/>
      <c r="L54" s="72"/>
    </row>
    <row r="55" spans="1:12" ht="18" customHeight="1" thickBot="1" x14ac:dyDescent="0.3">
      <c r="A55" s="67" t="s">
        <v>161</v>
      </c>
      <c r="B55" s="68"/>
      <c r="C55" s="25">
        <v>10</v>
      </c>
      <c r="D55" s="54">
        <v>5000</v>
      </c>
      <c r="E55" s="69">
        <f t="shared" ref="E55" si="5">C55*D55</f>
        <v>50000</v>
      </c>
      <c r="F55" s="70"/>
      <c r="G55" s="71"/>
      <c r="H55" s="72"/>
      <c r="I55" s="72"/>
      <c r="J55" s="72"/>
      <c r="K55" s="72"/>
      <c r="L55" s="72"/>
    </row>
    <row r="56" spans="1:12" x14ac:dyDescent="0.25">
      <c r="A56" s="73" t="s">
        <v>150</v>
      </c>
      <c r="B56" s="74"/>
      <c r="C56" s="26"/>
      <c r="D56" s="26"/>
      <c r="E56" s="75">
        <f>SUM(E57:G65)</f>
        <v>88106</v>
      </c>
      <c r="F56" s="75"/>
      <c r="G56" s="75"/>
      <c r="H56" s="75"/>
      <c r="I56" s="75"/>
      <c r="J56" s="75"/>
      <c r="K56" s="75"/>
      <c r="L56" s="75"/>
    </row>
    <row r="57" spans="1:12" ht="13.5" customHeight="1" thickBot="1" x14ac:dyDescent="0.3">
      <c r="A57" s="67" t="s">
        <v>151</v>
      </c>
      <c r="B57" s="68"/>
      <c r="C57" s="25">
        <v>150</v>
      </c>
      <c r="D57" s="55">
        <v>75</v>
      </c>
      <c r="E57" s="69">
        <f>C57*D57</f>
        <v>11250</v>
      </c>
      <c r="F57" s="70"/>
      <c r="G57" s="71"/>
      <c r="H57" s="72"/>
      <c r="I57" s="72"/>
      <c r="J57" s="72"/>
      <c r="K57" s="72"/>
      <c r="L57" s="72"/>
    </row>
    <row r="58" spans="1:12" ht="13.5" customHeight="1" thickBot="1" x14ac:dyDescent="0.3">
      <c r="A58" s="67" t="s">
        <v>152</v>
      </c>
      <c r="B58" s="68"/>
      <c r="C58" s="25">
        <v>1</v>
      </c>
      <c r="D58" s="55">
        <v>7000</v>
      </c>
      <c r="E58" s="69">
        <f t="shared" ref="E58" si="6">C58*D58</f>
        <v>7000</v>
      </c>
      <c r="F58" s="70"/>
      <c r="G58" s="71"/>
      <c r="H58" s="72"/>
      <c r="I58" s="72"/>
      <c r="J58" s="72"/>
      <c r="K58" s="72"/>
      <c r="L58" s="72"/>
    </row>
    <row r="59" spans="1:12" ht="12" customHeight="1" thickBot="1" x14ac:dyDescent="0.3">
      <c r="A59" s="67" t="s">
        <v>153</v>
      </c>
      <c r="B59" s="68"/>
      <c r="C59" s="25">
        <v>1</v>
      </c>
      <c r="D59" s="55">
        <v>2000</v>
      </c>
      <c r="E59" s="69">
        <f t="shared" ref="E59:E65" si="7">C59*D59</f>
        <v>2000</v>
      </c>
      <c r="F59" s="70"/>
      <c r="G59" s="71"/>
      <c r="H59" s="72"/>
      <c r="I59" s="72"/>
      <c r="J59" s="72"/>
      <c r="K59" s="72"/>
      <c r="L59" s="72"/>
    </row>
    <row r="60" spans="1:12" ht="12" customHeight="1" thickBot="1" x14ac:dyDescent="0.3">
      <c r="A60" s="67" t="s">
        <v>154</v>
      </c>
      <c r="B60" s="68"/>
      <c r="C60" s="25">
        <v>10</v>
      </c>
      <c r="D60" s="55">
        <v>250</v>
      </c>
      <c r="E60" s="69">
        <f t="shared" si="7"/>
        <v>2500</v>
      </c>
      <c r="F60" s="70"/>
      <c r="G60" s="71"/>
      <c r="H60" s="72"/>
      <c r="I60" s="72"/>
      <c r="J60" s="72"/>
      <c r="K60" s="72"/>
      <c r="L60" s="72"/>
    </row>
    <row r="61" spans="1:12" ht="12" customHeight="1" thickBot="1" x14ac:dyDescent="0.3">
      <c r="A61" s="67" t="s">
        <v>155</v>
      </c>
      <c r="B61" s="68"/>
      <c r="C61" s="25">
        <v>100</v>
      </c>
      <c r="D61" s="55">
        <v>50</v>
      </c>
      <c r="E61" s="69">
        <f t="shared" si="7"/>
        <v>5000</v>
      </c>
      <c r="F61" s="70"/>
      <c r="G61" s="71"/>
      <c r="H61" s="72"/>
      <c r="I61" s="72"/>
      <c r="J61" s="72"/>
      <c r="K61" s="72"/>
      <c r="L61" s="72"/>
    </row>
    <row r="62" spans="1:12" ht="12" customHeight="1" thickBot="1" x14ac:dyDescent="0.3">
      <c r="A62" s="67" t="s">
        <v>156</v>
      </c>
      <c r="B62" s="68"/>
      <c r="C62" s="25">
        <v>50</v>
      </c>
      <c r="D62" s="55">
        <v>100</v>
      </c>
      <c r="E62" s="69">
        <f t="shared" si="7"/>
        <v>5000</v>
      </c>
      <c r="F62" s="70"/>
      <c r="G62" s="71"/>
      <c r="H62" s="72"/>
      <c r="I62" s="72"/>
      <c r="J62" s="72"/>
      <c r="K62" s="72"/>
      <c r="L62" s="72"/>
    </row>
    <row r="63" spans="1:12" ht="12" customHeight="1" thickBot="1" x14ac:dyDescent="0.3">
      <c r="A63" s="67" t="s">
        <v>157</v>
      </c>
      <c r="B63" s="68"/>
      <c r="C63" s="25">
        <v>6</v>
      </c>
      <c r="D63" s="55">
        <v>1726</v>
      </c>
      <c r="E63" s="69">
        <f t="shared" si="7"/>
        <v>10356</v>
      </c>
      <c r="F63" s="70"/>
      <c r="G63" s="71"/>
      <c r="H63" s="72"/>
      <c r="I63" s="72"/>
      <c r="J63" s="72"/>
      <c r="K63" s="72"/>
      <c r="L63" s="72"/>
    </row>
    <row r="64" spans="1:12" ht="12" customHeight="1" thickBot="1" x14ac:dyDescent="0.3">
      <c r="A64" s="67" t="s">
        <v>159</v>
      </c>
      <c r="B64" s="68"/>
      <c r="C64" s="25">
        <v>30</v>
      </c>
      <c r="D64" s="55">
        <v>500</v>
      </c>
      <c r="E64" s="69">
        <f t="shared" si="7"/>
        <v>15000</v>
      </c>
      <c r="F64" s="70"/>
      <c r="G64" s="71"/>
      <c r="H64" s="72"/>
      <c r="I64" s="72"/>
      <c r="J64" s="72"/>
      <c r="K64" s="72"/>
      <c r="L64" s="72"/>
    </row>
    <row r="65" spans="1:12" ht="12" customHeight="1" thickBot="1" x14ac:dyDescent="0.3">
      <c r="A65" s="67" t="s">
        <v>160</v>
      </c>
      <c r="B65" s="68"/>
      <c r="C65" s="25">
        <v>30</v>
      </c>
      <c r="D65" s="55">
        <v>1000</v>
      </c>
      <c r="E65" s="69">
        <f t="shared" si="7"/>
        <v>30000</v>
      </c>
      <c r="F65" s="70"/>
      <c r="G65" s="71"/>
      <c r="H65" s="72"/>
      <c r="I65" s="72"/>
      <c r="J65" s="72"/>
      <c r="K65" s="72"/>
      <c r="L65" s="72"/>
    </row>
    <row r="66" spans="1:12" x14ac:dyDescent="0.25">
      <c r="A66" s="131" t="s">
        <v>6</v>
      </c>
      <c r="B66" s="132"/>
      <c r="C66" s="26"/>
      <c r="D66" s="26"/>
      <c r="E66" s="75">
        <f>E47+E56</f>
        <v>358106</v>
      </c>
      <c r="F66" s="75"/>
      <c r="G66" s="75"/>
      <c r="H66" s="131"/>
      <c r="I66" s="133"/>
      <c r="J66" s="133"/>
      <c r="K66" s="133"/>
      <c r="L66" s="132"/>
    </row>
    <row r="67" spans="1:12" x14ac:dyDescent="0.25">
      <c r="A67" s="101" t="s">
        <v>138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1:12" ht="15.75" x14ac:dyDescent="0.25">
      <c r="D68" s="41"/>
    </row>
    <row r="69" spans="1:12" ht="15.75" x14ac:dyDescent="0.25">
      <c r="A69" t="s">
        <v>106</v>
      </c>
      <c r="D69" s="41"/>
    </row>
    <row r="70" spans="1:12" ht="41.25" customHeight="1" x14ac:dyDescent="0.25">
      <c r="A70" s="93" t="s">
        <v>12</v>
      </c>
      <c r="B70" s="95" t="s">
        <v>107</v>
      </c>
      <c r="C70" s="96"/>
      <c r="D70" s="96"/>
      <c r="E70" s="96"/>
      <c r="F70" s="97"/>
      <c r="G70" s="93" t="s">
        <v>108</v>
      </c>
      <c r="H70" s="94" t="s">
        <v>109</v>
      </c>
      <c r="I70" s="94"/>
      <c r="J70" s="94"/>
    </row>
    <row r="71" spans="1:12" x14ac:dyDescent="0.25">
      <c r="A71" s="93"/>
      <c r="B71" s="98"/>
      <c r="C71" s="99"/>
      <c r="D71" s="99"/>
      <c r="E71" s="99"/>
      <c r="F71" s="100"/>
      <c r="G71" s="93"/>
      <c r="H71" s="42" t="s">
        <v>110</v>
      </c>
      <c r="I71" s="40" t="s">
        <v>111</v>
      </c>
      <c r="J71" s="40" t="s">
        <v>112</v>
      </c>
    </row>
    <row r="72" spans="1:12" ht="45.75" customHeight="1" x14ac:dyDescent="0.25">
      <c r="A72" s="43" t="s">
        <v>145</v>
      </c>
      <c r="B72" s="134" t="s">
        <v>162</v>
      </c>
      <c r="C72" s="135"/>
      <c r="D72" s="135"/>
      <c r="E72" s="135"/>
      <c r="F72" s="136"/>
      <c r="G72" s="56">
        <v>1</v>
      </c>
      <c r="H72" s="29">
        <v>20000</v>
      </c>
      <c r="I72" s="29">
        <v>25000</v>
      </c>
      <c r="J72" s="29">
        <v>80000</v>
      </c>
    </row>
    <row r="73" spans="1:12" ht="54" customHeight="1" x14ac:dyDescent="0.25">
      <c r="A73" s="43" t="s">
        <v>164</v>
      </c>
      <c r="B73" s="134" t="s">
        <v>163</v>
      </c>
      <c r="C73" s="135"/>
      <c r="D73" s="135"/>
      <c r="E73" s="135"/>
      <c r="F73" s="136"/>
      <c r="G73" s="56">
        <v>1</v>
      </c>
      <c r="H73" s="29">
        <v>3000</v>
      </c>
      <c r="I73" s="29">
        <v>5000</v>
      </c>
      <c r="J73" s="29">
        <v>23000</v>
      </c>
    </row>
    <row r="74" spans="1:12" x14ac:dyDescent="0.25">
      <c r="A74" s="83" t="s">
        <v>6</v>
      </c>
      <c r="B74" s="84"/>
      <c r="C74" s="84"/>
      <c r="D74" s="84"/>
      <c r="E74" s="84"/>
      <c r="F74" s="85"/>
      <c r="G74" s="43">
        <f>SUM(G72:G73)</f>
        <v>2</v>
      </c>
      <c r="H74" s="29">
        <f>SUM(H72:H73)</f>
        <v>23000</v>
      </c>
      <c r="I74" s="29">
        <f>SUM(I72:I73)</f>
        <v>30000</v>
      </c>
      <c r="J74" s="29">
        <f>SUM(J72:J73)</f>
        <v>103000</v>
      </c>
    </row>
    <row r="75" spans="1:12" ht="15.75" x14ac:dyDescent="0.25">
      <c r="D75" s="41"/>
    </row>
    <row r="76" spans="1:12" ht="15.75" customHeight="1" x14ac:dyDescent="0.25">
      <c r="A76" s="80" t="s">
        <v>117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</row>
    <row r="77" spans="1:12" ht="15.75" customHeight="1" x14ac:dyDescent="0.25">
      <c r="A77" s="86" t="s">
        <v>113</v>
      </c>
      <c r="B77" s="86"/>
      <c r="C77" s="86"/>
      <c r="D77" s="86"/>
      <c r="E77" s="86"/>
      <c r="F77" s="86"/>
      <c r="G77" s="50"/>
      <c r="H77" s="50"/>
      <c r="I77" s="50"/>
      <c r="J77" s="50"/>
      <c r="K77" s="50"/>
      <c r="L77" s="50"/>
    </row>
    <row r="78" spans="1:12" ht="168" customHeight="1" x14ac:dyDescent="0.25">
      <c r="A78" s="87" t="s">
        <v>167</v>
      </c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</row>
    <row r="79" spans="1:12" ht="15.75" customHeight="1" x14ac:dyDescent="0.25">
      <c r="A79" s="86" t="s">
        <v>114</v>
      </c>
      <c r="B79" s="86"/>
      <c r="C79" s="86"/>
      <c r="D79" s="86"/>
      <c r="E79" s="86"/>
      <c r="F79" s="86"/>
      <c r="G79" s="50"/>
      <c r="H79" s="50"/>
      <c r="I79" s="50"/>
      <c r="J79" s="50"/>
      <c r="K79" s="50"/>
      <c r="L79" s="50"/>
    </row>
    <row r="80" spans="1:12" ht="15.75" customHeight="1" x14ac:dyDescent="0.25">
      <c r="A80" s="89" t="s">
        <v>135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1:16" ht="15.75" customHeight="1" x14ac:dyDescent="0.25">
      <c r="A81" s="86" t="s">
        <v>115</v>
      </c>
      <c r="B81" s="86"/>
      <c r="C81" s="86"/>
      <c r="D81" s="86"/>
      <c r="E81" s="86"/>
      <c r="F81" s="86"/>
      <c r="G81" s="50"/>
      <c r="H81" s="50"/>
      <c r="I81" s="50"/>
      <c r="J81" s="50"/>
      <c r="K81" s="50"/>
      <c r="L81" s="50"/>
    </row>
    <row r="82" spans="1:16" ht="15.75" customHeight="1" x14ac:dyDescent="0.25">
      <c r="A82" s="139" t="s">
        <v>168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1:16" ht="15.75" customHeight="1" x14ac:dyDescent="0.25">
      <c r="A83" s="86" t="s">
        <v>116</v>
      </c>
      <c r="B83" s="86"/>
      <c r="C83" s="86"/>
      <c r="D83" s="86"/>
      <c r="E83" s="86"/>
      <c r="F83" s="86"/>
      <c r="G83" s="50"/>
      <c r="H83" s="50"/>
      <c r="I83" s="50"/>
      <c r="J83" s="50"/>
      <c r="K83" s="50"/>
      <c r="L83" s="50"/>
    </row>
    <row r="84" spans="1:16" ht="136.5" customHeight="1" x14ac:dyDescent="0.25">
      <c r="A84" s="137" t="s">
        <v>169</v>
      </c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</row>
    <row r="85" spans="1:16" ht="18.75" x14ac:dyDescent="0.25">
      <c r="A85" s="80" t="s">
        <v>125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</row>
    <row r="86" spans="1:16" x14ac:dyDescent="0.25">
      <c r="A86" s="81" t="s">
        <v>118</v>
      </c>
      <c r="B86" s="81"/>
      <c r="C86" s="81"/>
      <c r="D86" s="81"/>
      <c r="E86" s="81"/>
      <c r="F86" s="81"/>
    </row>
    <row r="87" spans="1:16" x14ac:dyDescent="0.25">
      <c r="A87" s="82" t="s">
        <v>135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</row>
    <row r="88" spans="1:16" ht="18.75" customHeight="1" x14ac:dyDescent="0.25">
      <c r="A88" s="81" t="s">
        <v>120</v>
      </c>
      <c r="B88" s="81"/>
      <c r="C88" s="81"/>
      <c r="D88" s="81"/>
      <c r="E88" s="81"/>
      <c r="F88" s="81"/>
    </row>
    <row r="89" spans="1:16" ht="15" customHeight="1" x14ac:dyDescent="0.25">
      <c r="A89" s="82" t="s">
        <v>143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</row>
    <row r="90" spans="1:16" ht="18.75" customHeight="1" x14ac:dyDescent="0.25">
      <c r="A90" s="81" t="s">
        <v>119</v>
      </c>
      <c r="B90" s="81"/>
      <c r="C90" s="81"/>
      <c r="D90" s="81"/>
      <c r="E90" s="81"/>
      <c r="F90" s="81"/>
    </row>
    <row r="91" spans="1:16" ht="51.75" customHeight="1" x14ac:dyDescent="0.3">
      <c r="A91" s="151" t="s">
        <v>7</v>
      </c>
      <c r="B91" s="155"/>
      <c r="C91" s="152"/>
      <c r="D91" s="157" t="s">
        <v>46</v>
      </c>
      <c r="E91" s="159" t="s">
        <v>47</v>
      </c>
      <c r="F91" s="159" t="s">
        <v>8</v>
      </c>
      <c r="G91" s="151" t="s">
        <v>62</v>
      </c>
      <c r="H91" s="152"/>
      <c r="I91" s="151" t="s">
        <v>9</v>
      </c>
      <c r="J91" s="152"/>
      <c r="K91" s="163" t="s">
        <v>61</v>
      </c>
      <c r="L91" s="164"/>
      <c r="M91" s="2"/>
      <c r="N91" s="2"/>
      <c r="O91" s="2"/>
      <c r="P91" s="2"/>
    </row>
    <row r="92" spans="1:16" ht="17.25" x14ac:dyDescent="0.3">
      <c r="A92" s="153"/>
      <c r="B92" s="156"/>
      <c r="C92" s="154"/>
      <c r="D92" s="158"/>
      <c r="E92" s="160"/>
      <c r="F92" s="160"/>
      <c r="G92" s="153"/>
      <c r="H92" s="154"/>
      <c r="I92" s="153"/>
      <c r="J92" s="154"/>
      <c r="K92" s="165"/>
      <c r="L92" s="166"/>
      <c r="M92" s="2"/>
      <c r="N92" s="2"/>
      <c r="O92" s="2"/>
      <c r="P92" s="2"/>
    </row>
    <row r="93" spans="1:16" ht="17.25" x14ac:dyDescent="0.3">
      <c r="A93" s="90">
        <v>1</v>
      </c>
      <c r="B93" s="70"/>
      <c r="C93" s="71"/>
      <c r="D93" s="23">
        <v>2</v>
      </c>
      <c r="E93" s="25">
        <v>3</v>
      </c>
      <c r="F93" s="25">
        <v>4</v>
      </c>
      <c r="G93" s="90">
        <v>5</v>
      </c>
      <c r="H93" s="71"/>
      <c r="I93" s="90">
        <v>6</v>
      </c>
      <c r="J93" s="71"/>
      <c r="K93" s="129">
        <v>7</v>
      </c>
      <c r="L93" s="130"/>
      <c r="M93" s="2"/>
      <c r="N93" s="2"/>
      <c r="O93" s="2"/>
      <c r="P93" s="2"/>
    </row>
    <row r="94" spans="1:16" ht="17.25" x14ac:dyDescent="0.3">
      <c r="A94" s="116" t="s">
        <v>174</v>
      </c>
      <c r="B94" s="117"/>
      <c r="C94" s="118"/>
      <c r="D94" s="24" t="s">
        <v>139</v>
      </c>
      <c r="E94" s="25">
        <v>200</v>
      </c>
      <c r="F94" s="25">
        <v>800</v>
      </c>
      <c r="G94" s="90">
        <f>E94*F94</f>
        <v>160000</v>
      </c>
      <c r="H94" s="71"/>
      <c r="I94" s="90">
        <v>150</v>
      </c>
      <c r="J94" s="71"/>
      <c r="K94" s="161">
        <f>E94*I94</f>
        <v>30000</v>
      </c>
      <c r="L94" s="162"/>
      <c r="M94" s="2"/>
      <c r="N94" s="2"/>
      <c r="O94" s="2"/>
      <c r="P94" s="2"/>
    </row>
    <row r="95" spans="1:16" ht="17.25" hidden="1" x14ac:dyDescent="0.3">
      <c r="A95" s="116"/>
      <c r="B95" s="117"/>
      <c r="C95" s="118"/>
      <c r="D95" s="24"/>
      <c r="E95" s="24"/>
      <c r="F95" s="24"/>
      <c r="G95" s="90">
        <f t="shared" ref="G95:G99" si="8">E95*F95</f>
        <v>0</v>
      </c>
      <c r="H95" s="71"/>
      <c r="I95" s="90"/>
      <c r="J95" s="71"/>
      <c r="K95" s="129">
        <f t="shared" ref="K95:K99" si="9">E95*I95</f>
        <v>0</v>
      </c>
      <c r="L95" s="130"/>
      <c r="M95" s="2"/>
      <c r="N95" s="2"/>
      <c r="O95" s="2"/>
      <c r="P95" s="2"/>
    </row>
    <row r="96" spans="1:16" ht="17.25" hidden="1" x14ac:dyDescent="0.3">
      <c r="A96" s="116"/>
      <c r="B96" s="117"/>
      <c r="C96" s="118"/>
      <c r="D96" s="24"/>
      <c r="E96" s="24"/>
      <c r="F96" s="24"/>
      <c r="G96" s="90">
        <f t="shared" si="8"/>
        <v>0</v>
      </c>
      <c r="H96" s="71"/>
      <c r="I96" s="90"/>
      <c r="J96" s="71"/>
      <c r="K96" s="129">
        <f t="shared" si="9"/>
        <v>0</v>
      </c>
      <c r="L96" s="130"/>
      <c r="M96" s="2"/>
      <c r="N96" s="2"/>
      <c r="O96" s="2"/>
      <c r="P96" s="2"/>
    </row>
    <row r="97" spans="1:16" ht="17.25" hidden="1" x14ac:dyDescent="0.3">
      <c r="A97" s="116"/>
      <c r="B97" s="117"/>
      <c r="C97" s="118"/>
      <c r="D97" s="24"/>
      <c r="E97" s="24"/>
      <c r="F97" s="24"/>
      <c r="G97" s="90">
        <f t="shared" si="8"/>
        <v>0</v>
      </c>
      <c r="H97" s="71"/>
      <c r="I97" s="90"/>
      <c r="J97" s="71"/>
      <c r="K97" s="129">
        <f t="shared" si="9"/>
        <v>0</v>
      </c>
      <c r="L97" s="130"/>
      <c r="M97" s="2"/>
      <c r="N97" s="2"/>
      <c r="O97" s="2"/>
      <c r="P97" s="2"/>
    </row>
    <row r="98" spans="1:16" ht="17.25" hidden="1" x14ac:dyDescent="0.3">
      <c r="A98" s="116"/>
      <c r="B98" s="117"/>
      <c r="C98" s="118"/>
      <c r="D98" s="24"/>
      <c r="E98" s="24"/>
      <c r="F98" s="24"/>
      <c r="G98" s="90">
        <f t="shared" si="8"/>
        <v>0</v>
      </c>
      <c r="H98" s="71"/>
      <c r="I98" s="90"/>
      <c r="J98" s="71"/>
      <c r="K98" s="129">
        <f t="shared" si="9"/>
        <v>0</v>
      </c>
      <c r="L98" s="130"/>
      <c r="M98" s="2"/>
      <c r="N98" s="2"/>
      <c r="O98" s="2"/>
      <c r="P98" s="2"/>
    </row>
    <row r="99" spans="1:16" ht="17.25" hidden="1" x14ac:dyDescent="0.3">
      <c r="A99" s="116"/>
      <c r="B99" s="117"/>
      <c r="C99" s="118"/>
      <c r="D99" s="24"/>
      <c r="E99" s="24"/>
      <c r="F99" s="24"/>
      <c r="G99" s="90">
        <f t="shared" si="8"/>
        <v>0</v>
      </c>
      <c r="H99" s="71"/>
      <c r="I99" s="90"/>
      <c r="J99" s="71"/>
      <c r="K99" s="129">
        <f t="shared" si="9"/>
        <v>0</v>
      </c>
      <c r="L99" s="130"/>
      <c r="M99" s="2"/>
      <c r="N99" s="2"/>
      <c r="O99" s="2"/>
      <c r="P99" s="2"/>
    </row>
    <row r="100" spans="1:16" ht="17.25" x14ac:dyDescent="0.3">
      <c r="A100" s="116" t="s">
        <v>10</v>
      </c>
      <c r="B100" s="117"/>
      <c r="C100" s="118"/>
      <c r="D100" s="24"/>
      <c r="E100" s="24">
        <f>SUM(E94:E99)</f>
        <v>200</v>
      </c>
      <c r="F100" s="25" t="s">
        <v>11</v>
      </c>
      <c r="G100" s="90">
        <f>SUM(G94:G99)</f>
        <v>160000</v>
      </c>
      <c r="H100" s="71"/>
      <c r="I100" s="90" t="s">
        <v>11</v>
      </c>
      <c r="J100" s="71"/>
      <c r="K100" s="129">
        <f>SUM(K94:K99)</f>
        <v>30000</v>
      </c>
      <c r="L100" s="130"/>
      <c r="M100" s="2"/>
      <c r="N100" s="2"/>
      <c r="O100" s="2"/>
      <c r="P100" s="2"/>
    </row>
    <row r="101" spans="1:16" ht="17.25" x14ac:dyDescent="0.3">
      <c r="A101" s="14"/>
      <c r="B101" s="14"/>
      <c r="C101" s="14"/>
      <c r="D101" s="15"/>
      <c r="E101" s="15"/>
      <c r="F101" s="16"/>
      <c r="G101" s="16"/>
      <c r="H101" s="16"/>
      <c r="I101" s="16"/>
      <c r="J101" s="16"/>
      <c r="K101" s="17"/>
      <c r="L101" s="17"/>
      <c r="M101" s="2"/>
      <c r="N101" s="2"/>
      <c r="O101" s="2"/>
      <c r="P101" s="2"/>
    </row>
    <row r="102" spans="1:16" x14ac:dyDescent="0.25">
      <c r="A102" s="101" t="s">
        <v>121</v>
      </c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1:16" ht="18.75" customHeight="1" x14ac:dyDescent="0.3">
      <c r="A103" s="90" t="s">
        <v>12</v>
      </c>
      <c r="B103" s="70"/>
      <c r="C103" s="71"/>
      <c r="D103" s="90" t="s">
        <v>13</v>
      </c>
      <c r="E103" s="71"/>
      <c r="F103" s="91" t="s">
        <v>12</v>
      </c>
      <c r="G103" s="91"/>
      <c r="H103" s="91"/>
      <c r="I103" s="109" t="s">
        <v>13</v>
      </c>
      <c r="J103" s="110"/>
      <c r="K103" s="2"/>
      <c r="L103" s="2"/>
      <c r="M103" s="2"/>
      <c r="N103" s="2"/>
      <c r="O103" s="2"/>
    </row>
    <row r="104" spans="1:16" ht="17.25" x14ac:dyDescent="0.3">
      <c r="A104" s="116" t="s">
        <v>175</v>
      </c>
      <c r="B104" s="117"/>
      <c r="C104" s="118"/>
      <c r="D104" s="90">
        <v>45000</v>
      </c>
      <c r="E104" s="71"/>
      <c r="F104" s="116" t="s">
        <v>123</v>
      </c>
      <c r="G104" s="117"/>
      <c r="H104" s="118"/>
      <c r="I104" s="114">
        <v>7000</v>
      </c>
      <c r="J104" s="115"/>
      <c r="K104" s="2"/>
      <c r="L104" s="2"/>
      <c r="M104" s="2"/>
      <c r="N104" s="2"/>
      <c r="O104" s="2"/>
    </row>
    <row r="105" spans="1:16" ht="17.25" x14ac:dyDescent="0.3">
      <c r="A105" s="116" t="s">
        <v>15</v>
      </c>
      <c r="B105" s="117"/>
      <c r="C105" s="118"/>
      <c r="D105" s="90">
        <v>10000</v>
      </c>
      <c r="E105" s="71"/>
      <c r="F105" s="113" t="s">
        <v>14</v>
      </c>
      <c r="G105" s="113"/>
      <c r="H105" s="113"/>
      <c r="I105" s="114">
        <v>5000</v>
      </c>
      <c r="J105" s="115"/>
      <c r="K105" s="2"/>
      <c r="L105" s="2"/>
      <c r="M105" s="2"/>
      <c r="N105" s="2"/>
      <c r="O105" s="2"/>
    </row>
    <row r="106" spans="1:16" ht="17.25" x14ac:dyDescent="0.3">
      <c r="A106" s="116" t="s">
        <v>122</v>
      </c>
      <c r="B106" s="117"/>
      <c r="C106" s="118"/>
      <c r="D106" s="90">
        <v>800</v>
      </c>
      <c r="E106" s="71"/>
      <c r="F106" s="113" t="s">
        <v>124</v>
      </c>
      <c r="G106" s="113"/>
      <c r="H106" s="113"/>
      <c r="I106" s="114">
        <f>E32*1.3</f>
        <v>0</v>
      </c>
      <c r="J106" s="115"/>
      <c r="K106" s="2"/>
      <c r="L106" s="2"/>
      <c r="M106" s="2"/>
      <c r="N106" s="2"/>
      <c r="O106" s="2"/>
    </row>
    <row r="107" spans="1:16" ht="17.25" customHeight="1" x14ac:dyDescent="0.3">
      <c r="A107" s="116"/>
      <c r="B107" s="117"/>
      <c r="C107" s="118"/>
      <c r="D107" s="90"/>
      <c r="E107" s="71"/>
      <c r="F107" s="90" t="s">
        <v>6</v>
      </c>
      <c r="G107" s="70"/>
      <c r="H107" s="71"/>
      <c r="I107" s="90">
        <f>SUM(D104:E107)+SUM(I104:J106)</f>
        <v>67800</v>
      </c>
      <c r="J107" s="71"/>
      <c r="K107" s="2"/>
      <c r="L107" s="2"/>
      <c r="M107" s="2"/>
      <c r="N107" s="2"/>
      <c r="O107" s="2"/>
    </row>
    <row r="108" spans="1:16" ht="17.25" x14ac:dyDescent="0.3">
      <c r="A108" s="3"/>
      <c r="B108" s="3"/>
      <c r="C108" s="3"/>
      <c r="D108" s="7"/>
      <c r="E108" s="7"/>
      <c r="F108" s="7"/>
      <c r="G108" s="7"/>
      <c r="H108" s="2"/>
      <c r="I108" s="2"/>
      <c r="J108" s="2"/>
      <c r="K108" s="2"/>
      <c r="L108" s="2"/>
    </row>
    <row r="109" spans="1:16" ht="18.75" x14ac:dyDescent="0.25">
      <c r="A109" s="146" t="s">
        <v>33</v>
      </c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</row>
    <row r="110" spans="1:16" ht="16.5" x14ac:dyDescent="0.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</row>
    <row r="111" spans="1:16" ht="30" x14ac:dyDescent="0.25">
      <c r="A111" s="58" t="s">
        <v>16</v>
      </c>
      <c r="B111" s="59" t="s">
        <v>71</v>
      </c>
      <c r="C111" s="59" t="s">
        <v>72</v>
      </c>
      <c r="D111" s="59" t="s">
        <v>73</v>
      </c>
      <c r="E111" s="59" t="s">
        <v>74</v>
      </c>
      <c r="F111" s="59" t="s">
        <v>75</v>
      </c>
      <c r="G111" s="59" t="s">
        <v>76</v>
      </c>
      <c r="H111" s="59" t="s">
        <v>77</v>
      </c>
      <c r="I111" s="59" t="s">
        <v>78</v>
      </c>
      <c r="J111" s="59" t="s">
        <v>67</v>
      </c>
      <c r="K111" s="59" t="s">
        <v>68</v>
      </c>
      <c r="L111" s="59" t="s">
        <v>69</v>
      </c>
      <c r="M111" s="59" t="s">
        <v>70</v>
      </c>
      <c r="N111" s="57"/>
    </row>
    <row r="112" spans="1:16" x14ac:dyDescent="0.25">
      <c r="A112" s="58" t="s">
        <v>17</v>
      </c>
      <c r="B112" s="60">
        <v>0.5</v>
      </c>
      <c r="C112" s="60">
        <v>0.8</v>
      </c>
      <c r="D112" s="60">
        <v>0.8</v>
      </c>
      <c r="E112" s="60">
        <v>1</v>
      </c>
      <c r="F112" s="60">
        <v>1</v>
      </c>
      <c r="G112" s="60">
        <v>0.8</v>
      </c>
      <c r="H112" s="60">
        <v>0.8</v>
      </c>
      <c r="I112" s="60">
        <v>0.7</v>
      </c>
      <c r="J112" s="60">
        <v>0.8</v>
      </c>
      <c r="K112" s="60">
        <v>1</v>
      </c>
      <c r="L112" s="60">
        <v>1</v>
      </c>
      <c r="M112" s="60">
        <v>1</v>
      </c>
      <c r="N112" s="57"/>
    </row>
    <row r="113" spans="1:14" ht="48" customHeight="1" x14ac:dyDescent="0.25">
      <c r="A113" s="22" t="s">
        <v>18</v>
      </c>
      <c r="B113" s="22" t="s">
        <v>35</v>
      </c>
      <c r="C113" s="22" t="s">
        <v>36</v>
      </c>
      <c r="D113" s="22" t="s">
        <v>37</v>
      </c>
      <c r="E113" s="22" t="s">
        <v>44</v>
      </c>
      <c r="F113" s="22" t="s">
        <v>38</v>
      </c>
      <c r="G113" s="22" t="s">
        <v>39</v>
      </c>
      <c r="H113" s="22" t="s">
        <v>40</v>
      </c>
      <c r="I113" s="22" t="s">
        <v>41</v>
      </c>
      <c r="J113" s="22" t="s">
        <v>42</v>
      </c>
      <c r="K113" s="22" t="s">
        <v>45</v>
      </c>
      <c r="L113" s="22" t="s">
        <v>43</v>
      </c>
      <c r="M113" s="22" t="s">
        <v>63</v>
      </c>
      <c r="N113" s="22" t="s">
        <v>6</v>
      </c>
    </row>
    <row r="114" spans="1:14" x14ac:dyDescent="0.25">
      <c r="A114" s="61" t="s">
        <v>19</v>
      </c>
      <c r="B114" s="62">
        <f t="shared" ref="B114:M114" si="10">$G100*B112</f>
        <v>80000</v>
      </c>
      <c r="C114" s="62">
        <f t="shared" si="10"/>
        <v>128000</v>
      </c>
      <c r="D114" s="62">
        <f t="shared" si="10"/>
        <v>128000</v>
      </c>
      <c r="E114" s="62">
        <f t="shared" si="10"/>
        <v>160000</v>
      </c>
      <c r="F114" s="62">
        <f t="shared" si="10"/>
        <v>160000</v>
      </c>
      <c r="G114" s="62">
        <f t="shared" si="10"/>
        <v>128000</v>
      </c>
      <c r="H114" s="62">
        <f t="shared" si="10"/>
        <v>128000</v>
      </c>
      <c r="I114" s="62">
        <f t="shared" si="10"/>
        <v>112000</v>
      </c>
      <c r="J114" s="62">
        <f t="shared" si="10"/>
        <v>128000</v>
      </c>
      <c r="K114" s="62">
        <f t="shared" si="10"/>
        <v>160000</v>
      </c>
      <c r="L114" s="62">
        <f t="shared" si="10"/>
        <v>160000</v>
      </c>
      <c r="M114" s="62">
        <f t="shared" si="10"/>
        <v>160000</v>
      </c>
      <c r="N114" s="63">
        <f>SUM(B114:M114)</f>
        <v>1632000</v>
      </c>
    </row>
    <row r="115" spans="1:14" x14ac:dyDescent="0.25">
      <c r="A115" s="61" t="s">
        <v>20</v>
      </c>
      <c r="B115" s="62">
        <f>SUM(B116:B128)</f>
        <v>85900</v>
      </c>
      <c r="C115" s="62">
        <f t="shared" ref="C115:M115" si="11">SUM(C116:C128)</f>
        <v>96200</v>
      </c>
      <c r="D115" s="62">
        <f t="shared" si="11"/>
        <v>96200</v>
      </c>
      <c r="E115" s="62">
        <f t="shared" si="11"/>
        <v>103600</v>
      </c>
      <c r="F115" s="62">
        <f t="shared" si="11"/>
        <v>103600</v>
      </c>
      <c r="G115" s="62">
        <f t="shared" si="11"/>
        <v>96200</v>
      </c>
      <c r="H115" s="62">
        <f t="shared" si="11"/>
        <v>96200</v>
      </c>
      <c r="I115" s="62">
        <f t="shared" si="11"/>
        <v>92500</v>
      </c>
      <c r="J115" s="62">
        <f t="shared" si="11"/>
        <v>96200</v>
      </c>
      <c r="K115" s="62">
        <f t="shared" si="11"/>
        <v>103600</v>
      </c>
      <c r="L115" s="62">
        <f t="shared" si="11"/>
        <v>103600</v>
      </c>
      <c r="M115" s="62">
        <f t="shared" si="11"/>
        <v>103600</v>
      </c>
      <c r="N115" s="63">
        <f t="shared" ref="N115:N132" si="12">SUM(B115:M115)</f>
        <v>1177400</v>
      </c>
    </row>
    <row r="116" spans="1:14" x14ac:dyDescent="0.25">
      <c r="A116" s="64" t="s">
        <v>79</v>
      </c>
      <c r="B116" s="62">
        <f>$K100*B112</f>
        <v>15000</v>
      </c>
      <c r="C116" s="62">
        <f t="shared" ref="C116:M116" si="13">$K100*C112</f>
        <v>24000</v>
      </c>
      <c r="D116" s="62">
        <f t="shared" si="13"/>
        <v>24000</v>
      </c>
      <c r="E116" s="62">
        <f t="shared" si="13"/>
        <v>30000</v>
      </c>
      <c r="F116" s="62">
        <f t="shared" si="13"/>
        <v>30000</v>
      </c>
      <c r="G116" s="62">
        <f t="shared" si="13"/>
        <v>24000</v>
      </c>
      <c r="H116" s="62">
        <f t="shared" si="13"/>
        <v>24000</v>
      </c>
      <c r="I116" s="62">
        <f t="shared" si="13"/>
        <v>21000</v>
      </c>
      <c r="J116" s="62">
        <f t="shared" si="13"/>
        <v>24000</v>
      </c>
      <c r="K116" s="62">
        <f t="shared" si="13"/>
        <v>30000</v>
      </c>
      <c r="L116" s="62">
        <f t="shared" si="13"/>
        <v>30000</v>
      </c>
      <c r="M116" s="62">
        <f t="shared" si="13"/>
        <v>30000</v>
      </c>
      <c r="N116" s="63">
        <f t="shared" ref="N116" si="14">SUM(B116:M116)</f>
        <v>306000</v>
      </c>
    </row>
    <row r="117" spans="1:14" x14ac:dyDescent="0.25">
      <c r="A117" s="64" t="str">
        <f>A104</f>
        <v>Сырье и материалы</v>
      </c>
      <c r="B117" s="62">
        <f>$D104</f>
        <v>45000</v>
      </c>
      <c r="C117" s="62">
        <f t="shared" ref="C117:M117" si="15">$D104</f>
        <v>45000</v>
      </c>
      <c r="D117" s="62">
        <f t="shared" si="15"/>
        <v>45000</v>
      </c>
      <c r="E117" s="62">
        <f t="shared" si="15"/>
        <v>45000</v>
      </c>
      <c r="F117" s="62">
        <f t="shared" si="15"/>
        <v>45000</v>
      </c>
      <c r="G117" s="62">
        <f t="shared" si="15"/>
        <v>45000</v>
      </c>
      <c r="H117" s="62">
        <f t="shared" si="15"/>
        <v>45000</v>
      </c>
      <c r="I117" s="62">
        <f t="shared" si="15"/>
        <v>45000</v>
      </c>
      <c r="J117" s="62">
        <f t="shared" si="15"/>
        <v>45000</v>
      </c>
      <c r="K117" s="62">
        <f t="shared" si="15"/>
        <v>45000</v>
      </c>
      <c r="L117" s="62">
        <f t="shared" si="15"/>
        <v>45000</v>
      </c>
      <c r="M117" s="62">
        <f t="shared" si="15"/>
        <v>45000</v>
      </c>
      <c r="N117" s="63">
        <f t="shared" si="12"/>
        <v>540000</v>
      </c>
    </row>
    <row r="118" spans="1:14" ht="16.5" customHeight="1" x14ac:dyDescent="0.25">
      <c r="A118" s="64" t="str">
        <f>A105</f>
        <v>Транспортные расходы</v>
      </c>
      <c r="B118" s="62">
        <f t="shared" ref="B118:M120" si="16">$D105</f>
        <v>10000</v>
      </c>
      <c r="C118" s="62">
        <f t="shared" si="16"/>
        <v>10000</v>
      </c>
      <c r="D118" s="62">
        <f t="shared" si="16"/>
        <v>10000</v>
      </c>
      <c r="E118" s="62">
        <f t="shared" si="16"/>
        <v>10000</v>
      </c>
      <c r="F118" s="62">
        <f t="shared" si="16"/>
        <v>10000</v>
      </c>
      <c r="G118" s="62">
        <f t="shared" si="16"/>
        <v>10000</v>
      </c>
      <c r="H118" s="62">
        <f t="shared" si="16"/>
        <v>10000</v>
      </c>
      <c r="I118" s="62">
        <f t="shared" si="16"/>
        <v>10000</v>
      </c>
      <c r="J118" s="62">
        <f t="shared" si="16"/>
        <v>10000</v>
      </c>
      <c r="K118" s="62">
        <f t="shared" si="16"/>
        <v>10000</v>
      </c>
      <c r="L118" s="62">
        <f t="shared" si="16"/>
        <v>10000</v>
      </c>
      <c r="M118" s="62">
        <f t="shared" si="16"/>
        <v>10000</v>
      </c>
      <c r="N118" s="63">
        <f t="shared" ref="N118:N120" si="17">SUM(B118:M118)</f>
        <v>120000</v>
      </c>
    </row>
    <row r="119" spans="1:14" ht="19.5" hidden="1" customHeight="1" x14ac:dyDescent="0.25">
      <c r="A119" s="64" t="str">
        <f>A102</f>
        <v>Ежемесячные затраты:</v>
      </c>
      <c r="B119" s="62">
        <f t="shared" si="16"/>
        <v>800</v>
      </c>
      <c r="C119" s="62">
        <f t="shared" ref="C119:M119" si="18">$D102</f>
        <v>0</v>
      </c>
      <c r="D119" s="62">
        <f t="shared" si="18"/>
        <v>0</v>
      </c>
      <c r="E119" s="62">
        <f t="shared" si="18"/>
        <v>0</v>
      </c>
      <c r="F119" s="62">
        <f t="shared" si="18"/>
        <v>0</v>
      </c>
      <c r="G119" s="62">
        <f t="shared" si="18"/>
        <v>0</v>
      </c>
      <c r="H119" s="62">
        <f t="shared" si="18"/>
        <v>0</v>
      </c>
      <c r="I119" s="62">
        <f t="shared" si="18"/>
        <v>0</v>
      </c>
      <c r="J119" s="62">
        <f t="shared" si="18"/>
        <v>0</v>
      </c>
      <c r="K119" s="62">
        <f t="shared" si="18"/>
        <v>0</v>
      </c>
      <c r="L119" s="62">
        <f t="shared" si="18"/>
        <v>0</v>
      </c>
      <c r="M119" s="62">
        <f t="shared" si="18"/>
        <v>0</v>
      </c>
      <c r="N119" s="63">
        <f t="shared" si="17"/>
        <v>800</v>
      </c>
    </row>
    <row r="120" spans="1:14" ht="30" hidden="1" x14ac:dyDescent="0.25">
      <c r="A120" s="64" t="str">
        <f>A103</f>
        <v>Наименование</v>
      </c>
      <c r="B120" s="62">
        <f t="shared" si="16"/>
        <v>0</v>
      </c>
      <c r="C120" s="62" t="str">
        <f t="shared" ref="C120:M120" si="19">$D103</f>
        <v>Руб./мес.</v>
      </c>
      <c r="D120" s="62" t="str">
        <f t="shared" si="19"/>
        <v>Руб./мес.</v>
      </c>
      <c r="E120" s="62" t="str">
        <f t="shared" si="19"/>
        <v>Руб./мес.</v>
      </c>
      <c r="F120" s="62" t="str">
        <f t="shared" si="19"/>
        <v>Руб./мес.</v>
      </c>
      <c r="G120" s="62" t="str">
        <f t="shared" si="19"/>
        <v>Руб./мес.</v>
      </c>
      <c r="H120" s="62" t="str">
        <f t="shared" si="19"/>
        <v>Руб./мес.</v>
      </c>
      <c r="I120" s="62" t="str">
        <f t="shared" si="19"/>
        <v>Руб./мес.</v>
      </c>
      <c r="J120" s="62" t="str">
        <f t="shared" si="19"/>
        <v>Руб./мес.</v>
      </c>
      <c r="K120" s="62" t="str">
        <f t="shared" si="19"/>
        <v>Руб./мес.</v>
      </c>
      <c r="L120" s="62" t="str">
        <f t="shared" si="19"/>
        <v>Руб./мес.</v>
      </c>
      <c r="M120" s="62" t="str">
        <f t="shared" si="19"/>
        <v>Руб./мес.</v>
      </c>
      <c r="N120" s="63">
        <f t="shared" si="17"/>
        <v>0</v>
      </c>
    </row>
    <row r="121" spans="1:14" ht="15.75" customHeight="1" x14ac:dyDescent="0.25">
      <c r="A121" s="64" t="str">
        <f>A106</f>
        <v>Банковское обслуживание</v>
      </c>
      <c r="B121" s="62">
        <f>$D106</f>
        <v>800</v>
      </c>
      <c r="C121" s="62">
        <f t="shared" ref="C121:M121" si="20">$D106</f>
        <v>800</v>
      </c>
      <c r="D121" s="62">
        <f t="shared" si="20"/>
        <v>800</v>
      </c>
      <c r="E121" s="62">
        <f t="shared" si="20"/>
        <v>800</v>
      </c>
      <c r="F121" s="62">
        <f t="shared" si="20"/>
        <v>800</v>
      </c>
      <c r="G121" s="62">
        <f t="shared" si="20"/>
        <v>800</v>
      </c>
      <c r="H121" s="62">
        <f t="shared" si="20"/>
        <v>800</v>
      </c>
      <c r="I121" s="62">
        <f t="shared" si="20"/>
        <v>800</v>
      </c>
      <c r="J121" s="62">
        <f t="shared" si="20"/>
        <v>800</v>
      </c>
      <c r="K121" s="62">
        <f t="shared" si="20"/>
        <v>800</v>
      </c>
      <c r="L121" s="62">
        <f t="shared" si="20"/>
        <v>800</v>
      </c>
      <c r="M121" s="62">
        <f t="shared" si="20"/>
        <v>800</v>
      </c>
      <c r="N121" s="63">
        <f t="shared" si="12"/>
        <v>9600</v>
      </c>
    </row>
    <row r="122" spans="1:14" ht="19.5" hidden="1" customHeight="1" x14ac:dyDescent="0.25">
      <c r="A122" s="64" t="str">
        <f>A106</f>
        <v>Банковское обслуживание</v>
      </c>
      <c r="B122" s="62">
        <f t="shared" ref="B122:M122" si="21">$D106</f>
        <v>800</v>
      </c>
      <c r="C122" s="62">
        <f t="shared" si="21"/>
        <v>800</v>
      </c>
      <c r="D122" s="62">
        <f t="shared" si="21"/>
        <v>800</v>
      </c>
      <c r="E122" s="62">
        <f t="shared" si="21"/>
        <v>800</v>
      </c>
      <c r="F122" s="62">
        <f t="shared" si="21"/>
        <v>800</v>
      </c>
      <c r="G122" s="62">
        <f t="shared" si="21"/>
        <v>800</v>
      </c>
      <c r="H122" s="62">
        <f t="shared" si="21"/>
        <v>800</v>
      </c>
      <c r="I122" s="62">
        <f t="shared" si="21"/>
        <v>800</v>
      </c>
      <c r="J122" s="62">
        <f t="shared" si="21"/>
        <v>800</v>
      </c>
      <c r="K122" s="62">
        <f t="shared" si="21"/>
        <v>800</v>
      </c>
      <c r="L122" s="62">
        <f t="shared" si="21"/>
        <v>800</v>
      </c>
      <c r="M122" s="62">
        <f t="shared" si="21"/>
        <v>800</v>
      </c>
      <c r="N122" s="63">
        <f t="shared" si="12"/>
        <v>9600</v>
      </c>
    </row>
    <row r="123" spans="1:14" hidden="1" x14ac:dyDescent="0.25">
      <c r="A123" s="64">
        <f>A107</f>
        <v>0</v>
      </c>
      <c r="B123" s="62">
        <f t="shared" ref="B123:M123" si="22">$D107</f>
        <v>0</v>
      </c>
      <c r="C123" s="62">
        <f t="shared" si="22"/>
        <v>0</v>
      </c>
      <c r="D123" s="62">
        <f t="shared" si="22"/>
        <v>0</v>
      </c>
      <c r="E123" s="62">
        <f t="shared" si="22"/>
        <v>0</v>
      </c>
      <c r="F123" s="62">
        <f t="shared" si="22"/>
        <v>0</v>
      </c>
      <c r="G123" s="62">
        <f t="shared" si="22"/>
        <v>0</v>
      </c>
      <c r="H123" s="62">
        <f t="shared" si="22"/>
        <v>0</v>
      </c>
      <c r="I123" s="62">
        <f t="shared" si="22"/>
        <v>0</v>
      </c>
      <c r="J123" s="62">
        <f t="shared" si="22"/>
        <v>0</v>
      </c>
      <c r="K123" s="62">
        <f t="shared" si="22"/>
        <v>0</v>
      </c>
      <c r="L123" s="62">
        <f t="shared" si="22"/>
        <v>0</v>
      </c>
      <c r="M123" s="62">
        <f t="shared" si="22"/>
        <v>0</v>
      </c>
      <c r="N123" s="63">
        <f t="shared" si="12"/>
        <v>0</v>
      </c>
    </row>
    <row r="124" spans="1:14" ht="14.25" customHeight="1" x14ac:dyDescent="0.25">
      <c r="A124" s="64" t="str">
        <f>F104</f>
        <v>Коммунальные платежи</v>
      </c>
      <c r="B124" s="62">
        <f>$I104*B112</f>
        <v>3500</v>
      </c>
      <c r="C124" s="62">
        <f t="shared" ref="C124:M124" si="23">$I104*C112</f>
        <v>5600</v>
      </c>
      <c r="D124" s="62">
        <f t="shared" si="23"/>
        <v>5600</v>
      </c>
      <c r="E124" s="62">
        <f t="shared" si="23"/>
        <v>7000</v>
      </c>
      <c r="F124" s="62">
        <f t="shared" si="23"/>
        <v>7000</v>
      </c>
      <c r="G124" s="62">
        <f t="shared" si="23"/>
        <v>5600</v>
      </c>
      <c r="H124" s="62">
        <f t="shared" si="23"/>
        <v>5600</v>
      </c>
      <c r="I124" s="62">
        <f t="shared" si="23"/>
        <v>4900</v>
      </c>
      <c r="J124" s="62">
        <f t="shared" si="23"/>
        <v>5600</v>
      </c>
      <c r="K124" s="62">
        <f t="shared" si="23"/>
        <v>7000</v>
      </c>
      <c r="L124" s="62">
        <f t="shared" si="23"/>
        <v>7000</v>
      </c>
      <c r="M124" s="62">
        <f t="shared" si="23"/>
        <v>7000</v>
      </c>
      <c r="N124" s="63">
        <f t="shared" si="12"/>
        <v>71400</v>
      </c>
    </row>
    <row r="125" spans="1:14" ht="15" customHeight="1" x14ac:dyDescent="0.25">
      <c r="A125" s="64" t="str">
        <f>F105</f>
        <v>Реклама</v>
      </c>
      <c r="B125" s="62">
        <f t="shared" ref="B125:M126" si="24">$I105</f>
        <v>5000</v>
      </c>
      <c r="C125" s="62">
        <f t="shared" si="24"/>
        <v>5000</v>
      </c>
      <c r="D125" s="62">
        <f t="shared" si="24"/>
        <v>5000</v>
      </c>
      <c r="E125" s="62">
        <f t="shared" si="24"/>
        <v>5000</v>
      </c>
      <c r="F125" s="62">
        <f t="shared" si="24"/>
        <v>5000</v>
      </c>
      <c r="G125" s="62">
        <f t="shared" si="24"/>
        <v>5000</v>
      </c>
      <c r="H125" s="62">
        <f t="shared" si="24"/>
        <v>5000</v>
      </c>
      <c r="I125" s="62">
        <f t="shared" si="24"/>
        <v>5000</v>
      </c>
      <c r="J125" s="62">
        <f t="shared" si="24"/>
        <v>5000</v>
      </c>
      <c r="K125" s="62">
        <f t="shared" si="24"/>
        <v>5000</v>
      </c>
      <c r="L125" s="62">
        <f t="shared" si="24"/>
        <v>5000</v>
      </c>
      <c r="M125" s="62">
        <f t="shared" si="24"/>
        <v>5000</v>
      </c>
      <c r="N125" s="63">
        <f t="shared" ref="N125" si="25">SUM(B125:M125)</f>
        <v>60000</v>
      </c>
    </row>
    <row r="126" spans="1:14" x14ac:dyDescent="0.25">
      <c r="A126" s="64" t="str">
        <f>F106</f>
        <v>ФОТ</v>
      </c>
      <c r="B126" s="62">
        <f t="shared" si="24"/>
        <v>0</v>
      </c>
      <c r="C126" s="62">
        <f t="shared" si="24"/>
        <v>0</v>
      </c>
      <c r="D126" s="62">
        <f t="shared" si="24"/>
        <v>0</v>
      </c>
      <c r="E126" s="62">
        <f t="shared" si="24"/>
        <v>0</v>
      </c>
      <c r="F126" s="62">
        <f t="shared" si="24"/>
        <v>0</v>
      </c>
      <c r="G126" s="62">
        <f t="shared" si="24"/>
        <v>0</v>
      </c>
      <c r="H126" s="62">
        <f t="shared" si="24"/>
        <v>0</v>
      </c>
      <c r="I126" s="62">
        <f t="shared" si="24"/>
        <v>0</v>
      </c>
      <c r="J126" s="62">
        <f t="shared" si="24"/>
        <v>0</v>
      </c>
      <c r="K126" s="62">
        <f t="shared" si="24"/>
        <v>0</v>
      </c>
      <c r="L126" s="62">
        <f t="shared" si="24"/>
        <v>0</v>
      </c>
      <c r="M126" s="62">
        <f t="shared" si="24"/>
        <v>0</v>
      </c>
      <c r="N126" s="63">
        <f t="shared" si="12"/>
        <v>0</v>
      </c>
    </row>
    <row r="127" spans="1:14" hidden="1" x14ac:dyDescent="0.25">
      <c r="A127" s="64" t="str">
        <f>F105</f>
        <v>Реклама</v>
      </c>
      <c r="B127" s="62">
        <f t="shared" ref="B127:M127" si="26">$I105</f>
        <v>5000</v>
      </c>
      <c r="C127" s="62">
        <f t="shared" si="26"/>
        <v>5000</v>
      </c>
      <c r="D127" s="62">
        <f t="shared" si="26"/>
        <v>5000</v>
      </c>
      <c r="E127" s="62">
        <f t="shared" si="26"/>
        <v>5000</v>
      </c>
      <c r="F127" s="62">
        <f t="shared" si="26"/>
        <v>5000</v>
      </c>
      <c r="G127" s="62">
        <f t="shared" si="26"/>
        <v>5000</v>
      </c>
      <c r="H127" s="62">
        <f t="shared" si="26"/>
        <v>5000</v>
      </c>
      <c r="I127" s="62">
        <f t="shared" si="26"/>
        <v>5000</v>
      </c>
      <c r="J127" s="62">
        <f t="shared" si="26"/>
        <v>5000</v>
      </c>
      <c r="K127" s="62">
        <f t="shared" si="26"/>
        <v>5000</v>
      </c>
      <c r="L127" s="62">
        <f t="shared" si="26"/>
        <v>5000</v>
      </c>
      <c r="M127" s="62">
        <f t="shared" si="26"/>
        <v>5000</v>
      </c>
      <c r="N127" s="63">
        <f t="shared" si="12"/>
        <v>60000</v>
      </c>
    </row>
    <row r="128" spans="1:14" hidden="1" x14ac:dyDescent="0.25">
      <c r="A128" s="64" t="str">
        <f>F106</f>
        <v>ФОТ</v>
      </c>
      <c r="B128" s="62">
        <f t="shared" ref="B128:M128" si="27">$I106</f>
        <v>0</v>
      </c>
      <c r="C128" s="62">
        <f t="shared" si="27"/>
        <v>0</v>
      </c>
      <c r="D128" s="62">
        <f t="shared" si="27"/>
        <v>0</v>
      </c>
      <c r="E128" s="62">
        <f t="shared" si="27"/>
        <v>0</v>
      </c>
      <c r="F128" s="62">
        <f t="shared" si="27"/>
        <v>0</v>
      </c>
      <c r="G128" s="62">
        <f t="shared" si="27"/>
        <v>0</v>
      </c>
      <c r="H128" s="62">
        <f t="shared" si="27"/>
        <v>0</v>
      </c>
      <c r="I128" s="62">
        <f t="shared" si="27"/>
        <v>0</v>
      </c>
      <c r="J128" s="62">
        <f t="shared" si="27"/>
        <v>0</v>
      </c>
      <c r="K128" s="62">
        <f t="shared" si="27"/>
        <v>0</v>
      </c>
      <c r="L128" s="62">
        <f t="shared" si="27"/>
        <v>0</v>
      </c>
      <c r="M128" s="62">
        <f t="shared" si="27"/>
        <v>0</v>
      </c>
      <c r="N128" s="63">
        <f t="shared" si="12"/>
        <v>0</v>
      </c>
    </row>
    <row r="129" spans="1:14" x14ac:dyDescent="0.25">
      <c r="A129" s="61" t="s">
        <v>21</v>
      </c>
      <c r="B129" s="62">
        <f t="shared" ref="B129:M129" si="28">SUM(B130:B131)</f>
        <v>3200</v>
      </c>
      <c r="C129" s="62">
        <f t="shared" si="28"/>
        <v>5120</v>
      </c>
      <c r="D129" s="62">
        <f t="shared" si="28"/>
        <v>5120</v>
      </c>
      <c r="E129" s="62">
        <f t="shared" si="28"/>
        <v>6400</v>
      </c>
      <c r="F129" s="62">
        <f t="shared" si="28"/>
        <v>6400</v>
      </c>
      <c r="G129" s="62">
        <f t="shared" si="28"/>
        <v>5120</v>
      </c>
      <c r="H129" s="62">
        <f t="shared" si="28"/>
        <v>5120</v>
      </c>
      <c r="I129" s="62">
        <f t="shared" si="28"/>
        <v>4480</v>
      </c>
      <c r="J129" s="62">
        <f t="shared" si="28"/>
        <v>5120</v>
      </c>
      <c r="K129" s="62">
        <f t="shared" si="28"/>
        <v>6400</v>
      </c>
      <c r="L129" s="62">
        <f t="shared" si="28"/>
        <v>6400</v>
      </c>
      <c r="M129" s="62">
        <f t="shared" si="28"/>
        <v>6400</v>
      </c>
      <c r="N129" s="63">
        <f t="shared" si="12"/>
        <v>65280</v>
      </c>
    </row>
    <row r="130" spans="1:14" x14ac:dyDescent="0.25">
      <c r="A130" s="64" t="s">
        <v>66</v>
      </c>
      <c r="B130" s="62">
        <f t="shared" ref="B130:M130" si="29">B114*0.04</f>
        <v>3200</v>
      </c>
      <c r="C130" s="62">
        <f t="shared" si="29"/>
        <v>5120</v>
      </c>
      <c r="D130" s="62">
        <f t="shared" si="29"/>
        <v>5120</v>
      </c>
      <c r="E130" s="62">
        <f t="shared" si="29"/>
        <v>6400</v>
      </c>
      <c r="F130" s="62">
        <f t="shared" si="29"/>
        <v>6400</v>
      </c>
      <c r="G130" s="62">
        <f t="shared" si="29"/>
        <v>5120</v>
      </c>
      <c r="H130" s="62">
        <f t="shared" si="29"/>
        <v>5120</v>
      </c>
      <c r="I130" s="62">
        <f t="shared" si="29"/>
        <v>4480</v>
      </c>
      <c r="J130" s="62">
        <f t="shared" si="29"/>
        <v>5120</v>
      </c>
      <c r="K130" s="62">
        <f t="shared" si="29"/>
        <v>6400</v>
      </c>
      <c r="L130" s="62">
        <f t="shared" si="29"/>
        <v>6400</v>
      </c>
      <c r="M130" s="62">
        <f t="shared" si="29"/>
        <v>6400</v>
      </c>
      <c r="N130" s="63">
        <f t="shared" si="12"/>
        <v>65280</v>
      </c>
    </row>
    <row r="131" spans="1:14" hidden="1" x14ac:dyDescent="0.25">
      <c r="A131" s="64" t="s">
        <v>48</v>
      </c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3"/>
      <c r="N131" s="63">
        <f t="shared" si="12"/>
        <v>0</v>
      </c>
    </row>
    <row r="132" spans="1:14" x14ac:dyDescent="0.25">
      <c r="A132" s="61" t="s">
        <v>22</v>
      </c>
      <c r="B132" s="62">
        <f t="shared" ref="B132:M132" si="30">B114-B115-B129</f>
        <v>-9100</v>
      </c>
      <c r="C132" s="62">
        <f t="shared" si="30"/>
        <v>26680</v>
      </c>
      <c r="D132" s="62">
        <f t="shared" si="30"/>
        <v>26680</v>
      </c>
      <c r="E132" s="62">
        <f t="shared" si="30"/>
        <v>50000</v>
      </c>
      <c r="F132" s="62">
        <f t="shared" si="30"/>
        <v>50000</v>
      </c>
      <c r="G132" s="62">
        <f t="shared" si="30"/>
        <v>26680</v>
      </c>
      <c r="H132" s="62">
        <f t="shared" si="30"/>
        <v>26680</v>
      </c>
      <c r="I132" s="62">
        <f t="shared" si="30"/>
        <v>15020</v>
      </c>
      <c r="J132" s="62">
        <f t="shared" si="30"/>
        <v>26680</v>
      </c>
      <c r="K132" s="62">
        <f t="shared" si="30"/>
        <v>50000</v>
      </c>
      <c r="L132" s="62">
        <f t="shared" si="30"/>
        <v>50000</v>
      </c>
      <c r="M132" s="62">
        <f t="shared" si="30"/>
        <v>50000</v>
      </c>
      <c r="N132" s="63">
        <f t="shared" si="12"/>
        <v>389320</v>
      </c>
    </row>
    <row r="133" spans="1:14" ht="29.25" customHeight="1" x14ac:dyDescent="0.25">
      <c r="A133" s="65">
        <f>-E66</f>
        <v>-358106</v>
      </c>
      <c r="B133" s="66">
        <f>A133+B132</f>
        <v>-367206</v>
      </c>
      <c r="C133" s="66">
        <f t="shared" ref="C133:M133" si="31">B133+C132</f>
        <v>-340526</v>
      </c>
      <c r="D133" s="66">
        <f t="shared" si="31"/>
        <v>-313846</v>
      </c>
      <c r="E133" s="66">
        <f t="shared" si="31"/>
        <v>-263846</v>
      </c>
      <c r="F133" s="66">
        <f t="shared" si="31"/>
        <v>-213846</v>
      </c>
      <c r="G133" s="66">
        <f t="shared" si="31"/>
        <v>-187166</v>
      </c>
      <c r="H133" s="66">
        <f t="shared" si="31"/>
        <v>-160486</v>
      </c>
      <c r="I133" s="66">
        <f t="shared" si="31"/>
        <v>-145466</v>
      </c>
      <c r="J133" s="66">
        <f t="shared" si="31"/>
        <v>-118786</v>
      </c>
      <c r="K133" s="66">
        <f t="shared" si="31"/>
        <v>-68786</v>
      </c>
      <c r="L133" s="66">
        <f t="shared" si="31"/>
        <v>-18786</v>
      </c>
      <c r="M133" s="66">
        <f t="shared" si="31"/>
        <v>31214</v>
      </c>
      <c r="N133" s="63"/>
    </row>
    <row r="135" spans="1:14" ht="16.5" x14ac:dyDescent="0.25">
      <c r="A135" s="12" t="s">
        <v>23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3"/>
      <c r="N135" s="13"/>
    </row>
    <row r="136" spans="1:14" ht="31.5" customHeight="1" x14ac:dyDescent="0.25">
      <c r="A136" s="21" t="s">
        <v>24</v>
      </c>
      <c r="B136" s="125" t="s">
        <v>34</v>
      </c>
      <c r="C136" s="126"/>
      <c r="D136" s="94" t="s">
        <v>25</v>
      </c>
      <c r="E136" s="94"/>
      <c r="F136" s="28"/>
      <c r="G136" s="94" t="s">
        <v>57</v>
      </c>
      <c r="H136" s="94"/>
      <c r="I136" s="94"/>
      <c r="J136" s="94"/>
      <c r="K136" s="94"/>
      <c r="L136" s="29" t="s">
        <v>58</v>
      </c>
      <c r="M136" s="94" t="s">
        <v>60</v>
      </c>
      <c r="N136" s="94"/>
    </row>
    <row r="137" spans="1:14" ht="18" customHeight="1" x14ac:dyDescent="0.25">
      <c r="A137" s="30" t="s">
        <v>26</v>
      </c>
      <c r="B137" s="127">
        <f>D137/12</f>
        <v>136000</v>
      </c>
      <c r="C137" s="128"/>
      <c r="D137" s="122">
        <f>N114</f>
        <v>1632000</v>
      </c>
      <c r="E137" s="123"/>
      <c r="F137" s="28"/>
      <c r="G137" s="119" t="s">
        <v>49</v>
      </c>
      <c r="H137" s="119"/>
      <c r="I137" s="119"/>
      <c r="J137" s="119"/>
      <c r="K137" s="119"/>
      <c r="L137" s="21" t="s">
        <v>54</v>
      </c>
      <c r="M137" s="94">
        <f>E66</f>
        <v>358106</v>
      </c>
      <c r="N137" s="94"/>
    </row>
    <row r="138" spans="1:14" x14ac:dyDescent="0.25">
      <c r="A138" s="30" t="s">
        <v>27</v>
      </c>
      <c r="B138" s="127">
        <f>D138/12</f>
        <v>25500</v>
      </c>
      <c r="C138" s="128"/>
      <c r="D138" s="122">
        <f>N116</f>
        <v>306000</v>
      </c>
      <c r="E138" s="123"/>
      <c r="F138" s="28"/>
      <c r="G138" s="120" t="s">
        <v>50</v>
      </c>
      <c r="H138" s="120"/>
      <c r="I138" s="120"/>
      <c r="J138" s="120"/>
      <c r="K138" s="120"/>
      <c r="L138" s="21" t="s">
        <v>54</v>
      </c>
      <c r="M138" s="148">
        <f>B137</f>
        <v>136000</v>
      </c>
      <c r="N138" s="148"/>
    </row>
    <row r="139" spans="1:14" x14ac:dyDescent="0.25">
      <c r="A139" s="30" t="s">
        <v>28</v>
      </c>
      <c r="B139" s="127">
        <f t="shared" ref="B139:B141" si="32">D139/12</f>
        <v>72616.666666666672</v>
      </c>
      <c r="C139" s="128"/>
      <c r="D139" s="122">
        <f>N115-N116</f>
        <v>871400</v>
      </c>
      <c r="E139" s="123"/>
      <c r="F139" s="28"/>
      <c r="G139" s="120" t="s">
        <v>51</v>
      </c>
      <c r="H139" s="120"/>
      <c r="I139" s="120"/>
      <c r="J139" s="120"/>
      <c r="K139" s="120"/>
      <c r="L139" s="21" t="s">
        <v>54</v>
      </c>
      <c r="M139" s="148">
        <f>B138</f>
        <v>25500</v>
      </c>
      <c r="N139" s="148"/>
    </row>
    <row r="140" spans="1:14" ht="26.25" customHeight="1" x14ac:dyDescent="0.25">
      <c r="A140" s="30" t="s">
        <v>29</v>
      </c>
      <c r="B140" s="127">
        <f t="shared" si="32"/>
        <v>5440</v>
      </c>
      <c r="C140" s="128"/>
      <c r="D140" s="122">
        <f>N129</f>
        <v>65280</v>
      </c>
      <c r="E140" s="123"/>
      <c r="F140" s="28"/>
      <c r="G140" s="120" t="s">
        <v>59</v>
      </c>
      <c r="H140" s="120"/>
      <c r="I140" s="120"/>
      <c r="J140" s="120"/>
      <c r="K140" s="120"/>
      <c r="L140" s="21" t="s">
        <v>54</v>
      </c>
      <c r="M140" s="148">
        <f>B141</f>
        <v>32443.333333333332</v>
      </c>
      <c r="N140" s="148"/>
    </row>
    <row r="141" spans="1:14" ht="26.25" customHeight="1" x14ac:dyDescent="0.25">
      <c r="A141" s="30" t="s">
        <v>30</v>
      </c>
      <c r="B141" s="127">
        <f t="shared" si="32"/>
        <v>32443.333333333332</v>
      </c>
      <c r="C141" s="128"/>
      <c r="D141" s="122">
        <f>D137-D138-D139-D140</f>
        <v>389320</v>
      </c>
      <c r="E141" s="123"/>
      <c r="F141" s="28"/>
      <c r="G141" s="120" t="s">
        <v>52</v>
      </c>
      <c r="H141" s="120"/>
      <c r="I141" s="120"/>
      <c r="J141" s="120"/>
      <c r="K141" s="120"/>
      <c r="L141" s="21" t="s">
        <v>55</v>
      </c>
      <c r="M141" s="141">
        <v>11</v>
      </c>
      <c r="N141" s="142"/>
    </row>
    <row r="142" spans="1:14" x14ac:dyDescent="0.25">
      <c r="A142" s="32"/>
      <c r="B142" s="33"/>
      <c r="C142" s="33"/>
      <c r="D142" s="28"/>
      <c r="E142" s="28"/>
      <c r="F142" s="28"/>
      <c r="G142" s="31" t="s">
        <v>53</v>
      </c>
      <c r="H142" s="34"/>
      <c r="I142" s="35"/>
      <c r="J142" s="35"/>
      <c r="K142" s="36"/>
      <c r="L142" s="21" t="s">
        <v>56</v>
      </c>
      <c r="M142" s="147">
        <f>M140/M138</f>
        <v>0.23855392156862745</v>
      </c>
      <c r="N142" s="147"/>
    </row>
    <row r="143" spans="1:14" ht="17.25" x14ac:dyDescent="0.3">
      <c r="A143" s="5"/>
      <c r="B143" s="6"/>
      <c r="C143" s="6"/>
      <c r="D143" s="2"/>
      <c r="E143" s="2"/>
      <c r="F143" s="2"/>
      <c r="G143" s="8"/>
      <c r="H143" s="9"/>
      <c r="I143" s="9"/>
      <c r="J143" s="9"/>
      <c r="K143" s="9"/>
      <c r="L143" s="10"/>
      <c r="M143" s="11"/>
      <c r="N143" s="11"/>
    </row>
    <row r="144" spans="1:14" ht="17.25" x14ac:dyDescent="0.3">
      <c r="A144" s="46" t="s">
        <v>126</v>
      </c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27" t="s">
        <v>127</v>
      </c>
      <c r="B146" s="121" t="s">
        <v>3</v>
      </c>
      <c r="C146" s="77"/>
      <c r="D146" s="77" t="s">
        <v>128</v>
      </c>
      <c r="E146" s="77"/>
      <c r="F146" s="2"/>
      <c r="G146" s="2"/>
      <c r="H146" s="2"/>
      <c r="I146" s="2"/>
      <c r="J146" s="2"/>
      <c r="K146" s="2"/>
      <c r="L146" s="2"/>
    </row>
    <row r="147" spans="1:12" ht="17.25" x14ac:dyDescent="0.3">
      <c r="A147" s="48" t="s">
        <v>129</v>
      </c>
      <c r="B147" s="77">
        <v>350000</v>
      </c>
      <c r="C147" s="77"/>
      <c r="D147" s="124">
        <f>(B147/E66)*100</f>
        <v>97.736424410649363</v>
      </c>
      <c r="E147" s="124"/>
      <c r="F147" s="2"/>
      <c r="G147" s="2"/>
      <c r="H147" s="2"/>
      <c r="I147" s="2"/>
      <c r="J147" s="2"/>
      <c r="K147" s="2"/>
      <c r="L147" s="2"/>
    </row>
    <row r="148" spans="1:12" ht="17.25" x14ac:dyDescent="0.3">
      <c r="A148" s="29" t="s">
        <v>130</v>
      </c>
      <c r="B148" s="77">
        <f>E66-350000</f>
        <v>8106</v>
      </c>
      <c r="C148" s="77"/>
      <c r="D148" s="124">
        <f>(B148/E66)*100</f>
        <v>2.2635755893506393</v>
      </c>
      <c r="E148" s="124"/>
      <c r="F148" s="2"/>
      <c r="G148" s="2"/>
      <c r="H148" s="2"/>
      <c r="I148" s="2"/>
      <c r="J148" s="2"/>
      <c r="K148" s="2"/>
      <c r="L148" s="2"/>
    </row>
    <row r="149" spans="1:12" ht="17.25" x14ac:dyDescent="0.3">
      <c r="A149" s="29" t="s">
        <v>131</v>
      </c>
      <c r="B149" s="77"/>
      <c r="C149" s="77"/>
      <c r="D149" s="124"/>
      <c r="E149" s="124"/>
      <c r="F149" s="2"/>
      <c r="G149" s="2"/>
      <c r="H149" s="2"/>
      <c r="I149" s="2"/>
      <c r="J149" s="2"/>
      <c r="K149" s="2"/>
      <c r="L149" s="2"/>
    </row>
    <row r="150" spans="1:12" ht="17.25" x14ac:dyDescent="0.3">
      <c r="A150" s="49" t="s">
        <v>6</v>
      </c>
      <c r="B150" s="77">
        <f>SUM(B147:C149)</f>
        <v>358106</v>
      </c>
      <c r="C150" s="77"/>
      <c r="D150" s="77">
        <f>SUM(D147:E149)</f>
        <v>100</v>
      </c>
      <c r="E150" s="77"/>
      <c r="F150" s="2"/>
      <c r="G150" s="2"/>
      <c r="H150" s="2"/>
      <c r="I150" s="2"/>
      <c r="J150" s="2"/>
      <c r="K150" s="2"/>
      <c r="L150" s="2"/>
    </row>
    <row r="151" spans="1:12" ht="17.25" x14ac:dyDescent="0.3">
      <c r="A151" s="2"/>
      <c r="B151" s="78"/>
      <c r="C151" s="78"/>
      <c r="D151" s="78"/>
      <c r="E151" s="78"/>
      <c r="F151" s="2"/>
      <c r="G151" s="2"/>
      <c r="H151" s="2"/>
      <c r="I151" s="2"/>
      <c r="J151" s="2"/>
      <c r="K151" s="2"/>
      <c r="L151" s="2"/>
    </row>
    <row r="152" spans="1:12" ht="15.75" customHeight="1" x14ac:dyDescent="0.25">
      <c r="A152" s="80" t="s">
        <v>132</v>
      </c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</row>
    <row r="153" spans="1:12" ht="15.75" customHeight="1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</row>
    <row r="154" spans="1:12" ht="17.25" x14ac:dyDescent="0.3">
      <c r="A154" s="79" t="s">
        <v>133</v>
      </c>
      <c r="B154" s="79"/>
      <c r="C154" s="79"/>
      <c r="D154" s="79" t="s">
        <v>134</v>
      </c>
      <c r="E154" s="79"/>
      <c r="F154" s="79"/>
      <c r="G154" s="79"/>
      <c r="H154" s="79"/>
      <c r="I154" s="2"/>
      <c r="J154" s="2"/>
      <c r="K154" s="2"/>
      <c r="L154" s="2"/>
    </row>
    <row r="155" spans="1:12" ht="57" customHeight="1" x14ac:dyDescent="0.3">
      <c r="A155" s="76" t="s">
        <v>170</v>
      </c>
      <c r="B155" s="76"/>
      <c r="C155" s="76"/>
      <c r="D155" s="76" t="s">
        <v>171</v>
      </c>
      <c r="E155" s="76"/>
      <c r="F155" s="76"/>
      <c r="G155" s="76"/>
      <c r="H155" s="76"/>
      <c r="I155" s="2"/>
      <c r="J155" s="2"/>
      <c r="K155" s="2"/>
      <c r="L155" s="2"/>
    </row>
    <row r="156" spans="1:12" ht="53.25" customHeight="1" x14ac:dyDescent="0.3">
      <c r="A156" s="76" t="s">
        <v>172</v>
      </c>
      <c r="B156" s="76"/>
      <c r="C156" s="76"/>
      <c r="D156" s="76" t="s">
        <v>173</v>
      </c>
      <c r="E156" s="76"/>
      <c r="F156" s="76"/>
      <c r="G156" s="76"/>
      <c r="H156" s="76"/>
      <c r="I156" s="2"/>
      <c r="J156" s="2"/>
      <c r="K156" s="2"/>
      <c r="L156" s="2"/>
    </row>
    <row r="157" spans="1:12" ht="17.2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ht="17.2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7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7.25" x14ac:dyDescent="0.3">
      <c r="A160" s="111" t="s">
        <v>80</v>
      </c>
      <c r="B160" s="111"/>
      <c r="C160" s="19" t="s">
        <v>81</v>
      </c>
      <c r="D160" s="19"/>
      <c r="E160" s="19"/>
      <c r="F160" s="19"/>
      <c r="G160" s="19"/>
      <c r="H160" s="19"/>
      <c r="I160" s="19"/>
      <c r="J160" s="19"/>
      <c r="K160" s="2"/>
      <c r="L160" s="2"/>
    </row>
    <row r="161" spans="1:14" ht="17.25" x14ac:dyDescent="0.3">
      <c r="A161" s="144" t="s">
        <v>89</v>
      </c>
      <c r="B161" s="144"/>
      <c r="C161" s="144"/>
      <c r="D161" s="144"/>
      <c r="E161" s="144"/>
      <c r="F161" s="144"/>
      <c r="G161" s="144"/>
      <c r="H161" s="144"/>
      <c r="I161" s="144"/>
      <c r="J161" s="144"/>
      <c r="K161" s="2"/>
      <c r="L161" s="2"/>
    </row>
    <row r="162" spans="1:14" ht="17.25" x14ac:dyDescent="0.3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2"/>
      <c r="L162" s="2"/>
    </row>
    <row r="163" spans="1:14" ht="17.2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4" ht="17.25" x14ac:dyDescent="0.3">
      <c r="A164" s="143" t="s">
        <v>82</v>
      </c>
      <c r="B164" s="143"/>
      <c r="C164" s="143"/>
      <c r="D164" s="143"/>
      <c r="E164" s="143"/>
      <c r="F164" s="143"/>
      <c r="G164" s="143"/>
      <c r="H164" s="143"/>
      <c r="I164" s="143"/>
      <c r="J164" s="143"/>
      <c r="K164" s="2"/>
      <c r="L164" s="2"/>
    </row>
    <row r="165" spans="1:14" ht="17.25" x14ac:dyDescent="0.3">
      <c r="A165" s="143" t="s">
        <v>83</v>
      </c>
      <c r="B165" s="143"/>
      <c r="C165" s="143"/>
      <c r="D165" s="143"/>
      <c r="E165" s="143"/>
      <c r="F165" s="143"/>
      <c r="G165" s="143"/>
      <c r="H165" s="143"/>
      <c r="I165" s="143"/>
      <c r="J165" s="143"/>
      <c r="K165" s="2"/>
      <c r="L165" s="2"/>
    </row>
    <row r="166" spans="1:14" ht="15.75" x14ac:dyDescent="0.25">
      <c r="A166" s="143" t="s">
        <v>84</v>
      </c>
      <c r="B166" s="143"/>
      <c r="C166" s="143"/>
      <c r="D166" s="143"/>
      <c r="E166" s="143"/>
      <c r="F166" s="143"/>
      <c r="G166" s="143"/>
      <c r="H166" s="143"/>
      <c r="I166" s="143"/>
      <c r="J166" s="143"/>
    </row>
    <row r="167" spans="1:14" ht="15.75" x14ac:dyDescent="0.25">
      <c r="A167" s="143" t="s">
        <v>85</v>
      </c>
      <c r="B167" s="143"/>
      <c r="C167" s="143"/>
      <c r="D167" s="143"/>
      <c r="E167" s="143"/>
      <c r="F167" s="143"/>
      <c r="G167" s="143"/>
      <c r="H167" s="143"/>
      <c r="I167" s="143"/>
      <c r="J167" s="143"/>
    </row>
    <row r="169" spans="1:14" x14ac:dyDescent="0.25">
      <c r="A169" s="144" t="s">
        <v>87</v>
      </c>
      <c r="B169" s="149"/>
      <c r="C169" s="149"/>
      <c r="D169" s="149"/>
      <c r="E169" s="149"/>
      <c r="F169" s="149"/>
      <c r="G169" s="149"/>
      <c r="H169" s="149"/>
      <c r="I169" s="149"/>
      <c r="J169" s="149"/>
    </row>
    <row r="170" spans="1:14" ht="15" customHeight="1" x14ac:dyDescent="0.25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</row>
    <row r="171" spans="1:14" x14ac:dyDescent="0.25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</row>
    <row r="172" spans="1:14" x14ac:dyDescent="0.25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50">
        <f ca="1">TODAY()</f>
        <v>45446</v>
      </c>
      <c r="L172" s="150"/>
    </row>
    <row r="173" spans="1:14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4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4" x14ac:dyDescent="0.25">
      <c r="J175" s="145" t="s">
        <v>88</v>
      </c>
      <c r="K175" s="145"/>
      <c r="L175" s="145"/>
      <c r="M175" s="145"/>
      <c r="N175" s="145"/>
    </row>
  </sheetData>
  <mergeCells count="250">
    <mergeCell ref="A65:B65"/>
    <mergeCell ref="E65:G65"/>
    <mergeCell ref="H65:L65"/>
    <mergeCell ref="A60:B60"/>
    <mergeCell ref="E60:G60"/>
    <mergeCell ref="H60:L60"/>
    <mergeCell ref="A61:B61"/>
    <mergeCell ref="E61:G61"/>
    <mergeCell ref="H61:L61"/>
    <mergeCell ref="A62:B62"/>
    <mergeCell ref="E62:G62"/>
    <mergeCell ref="H62:L62"/>
    <mergeCell ref="A64:B64"/>
    <mergeCell ref="E64:G64"/>
    <mergeCell ref="H64:L64"/>
    <mergeCell ref="A169:J172"/>
    <mergeCell ref="K172:L172"/>
    <mergeCell ref="G91:H92"/>
    <mergeCell ref="A91:C92"/>
    <mergeCell ref="D91:D92"/>
    <mergeCell ref="E91:E92"/>
    <mergeCell ref="F91:F92"/>
    <mergeCell ref="I91:J92"/>
    <mergeCell ref="G93:H93"/>
    <mergeCell ref="G94:H94"/>
    <mergeCell ref="I94:J94"/>
    <mergeCell ref="K94:L94"/>
    <mergeCell ref="B139:C139"/>
    <mergeCell ref="B140:C140"/>
    <mergeCell ref="B141:C141"/>
    <mergeCell ref="D137:E137"/>
    <mergeCell ref="D138:E138"/>
    <mergeCell ref="I93:J93"/>
    <mergeCell ref="K93:L93"/>
    <mergeCell ref="A93:C93"/>
    <mergeCell ref="K91:L92"/>
    <mergeCell ref="A94:C94"/>
    <mergeCell ref="I106:J106"/>
    <mergeCell ref="I103:J103"/>
    <mergeCell ref="J175:N175"/>
    <mergeCell ref="A104:C104"/>
    <mergeCell ref="A109:L109"/>
    <mergeCell ref="A164:J164"/>
    <mergeCell ref="A165:J165"/>
    <mergeCell ref="A166:J166"/>
    <mergeCell ref="A106:C106"/>
    <mergeCell ref="A105:C105"/>
    <mergeCell ref="A107:C107"/>
    <mergeCell ref="D104:E104"/>
    <mergeCell ref="D105:E105"/>
    <mergeCell ref="D106:E106"/>
    <mergeCell ref="D107:E107"/>
    <mergeCell ref="M142:N142"/>
    <mergeCell ref="F107:H107"/>
    <mergeCell ref="I107:J107"/>
    <mergeCell ref="G136:K136"/>
    <mergeCell ref="G140:K140"/>
    <mergeCell ref="G141:K141"/>
    <mergeCell ref="M136:N136"/>
    <mergeCell ref="M137:N137"/>
    <mergeCell ref="M138:N138"/>
    <mergeCell ref="M139:N139"/>
    <mergeCell ref="M140:N140"/>
    <mergeCell ref="M141:N141"/>
    <mergeCell ref="A167:J167"/>
    <mergeCell ref="K95:L95"/>
    <mergeCell ref="K96:L96"/>
    <mergeCell ref="K97:L97"/>
    <mergeCell ref="I95:J95"/>
    <mergeCell ref="I96:J96"/>
    <mergeCell ref="I97:J97"/>
    <mergeCell ref="A103:C103"/>
    <mergeCell ref="D103:E103"/>
    <mergeCell ref="G100:H100"/>
    <mergeCell ref="A102:L102"/>
    <mergeCell ref="I98:J98"/>
    <mergeCell ref="G95:H95"/>
    <mergeCell ref="G96:H96"/>
    <mergeCell ref="G97:H97"/>
    <mergeCell ref="G98:H98"/>
    <mergeCell ref="G99:H99"/>
    <mergeCell ref="A95:C95"/>
    <mergeCell ref="A96:C96"/>
    <mergeCell ref="A97:C97"/>
    <mergeCell ref="A98:C98"/>
    <mergeCell ref="A161:J162"/>
    <mergeCell ref="D140:E140"/>
    <mergeCell ref="A2:L2"/>
    <mergeCell ref="A85:L85"/>
    <mergeCell ref="A87:L87"/>
    <mergeCell ref="A17:L17"/>
    <mergeCell ref="A21:L21"/>
    <mergeCell ref="A22:L22"/>
    <mergeCell ref="A4:L4"/>
    <mergeCell ref="A5:L5"/>
    <mergeCell ref="A6:L6"/>
    <mergeCell ref="A7:L7"/>
    <mergeCell ref="A27:L27"/>
    <mergeCell ref="A28:L28"/>
    <mergeCell ref="A26:L26"/>
    <mergeCell ref="A20:L20"/>
    <mergeCell ref="A8:D8"/>
    <mergeCell ref="A15:L15"/>
    <mergeCell ref="A16:L16"/>
    <mergeCell ref="A9:L9"/>
    <mergeCell ref="A10:L10"/>
    <mergeCell ref="A11:L11"/>
    <mergeCell ref="A18:L18"/>
    <mergeCell ref="A12:L12"/>
    <mergeCell ref="A13:L13"/>
    <mergeCell ref="A14:L14"/>
    <mergeCell ref="F103:H103"/>
    <mergeCell ref="I99:J99"/>
    <mergeCell ref="A99:C99"/>
    <mergeCell ref="A100:C100"/>
    <mergeCell ref="I100:J100"/>
    <mergeCell ref="K98:L98"/>
    <mergeCell ref="K99:L99"/>
    <mergeCell ref="K100:L100"/>
    <mergeCell ref="E45:G45"/>
    <mergeCell ref="H45:L45"/>
    <mergeCell ref="A66:B66"/>
    <mergeCell ref="E66:G66"/>
    <mergeCell ref="H66:L66"/>
    <mergeCell ref="A47:B47"/>
    <mergeCell ref="E47:G47"/>
    <mergeCell ref="H47:L47"/>
    <mergeCell ref="B72:F72"/>
    <mergeCell ref="B73:F73"/>
    <mergeCell ref="A83:F83"/>
    <mergeCell ref="A84:L84"/>
    <mergeCell ref="A81:F81"/>
    <mergeCell ref="A82:L82"/>
    <mergeCell ref="A86:F86"/>
    <mergeCell ref="A90:F90"/>
    <mergeCell ref="A160:B160"/>
    <mergeCell ref="A110:L110"/>
    <mergeCell ref="F106:H106"/>
    <mergeCell ref="I104:J104"/>
    <mergeCell ref="I105:J105"/>
    <mergeCell ref="F104:H104"/>
    <mergeCell ref="F105:H105"/>
    <mergeCell ref="G137:K137"/>
    <mergeCell ref="G138:K138"/>
    <mergeCell ref="G139:K139"/>
    <mergeCell ref="B146:C146"/>
    <mergeCell ref="B147:C147"/>
    <mergeCell ref="B148:C148"/>
    <mergeCell ref="B149:C149"/>
    <mergeCell ref="D139:E139"/>
    <mergeCell ref="D146:E146"/>
    <mergeCell ref="D147:E147"/>
    <mergeCell ref="D148:E148"/>
    <mergeCell ref="D149:E149"/>
    <mergeCell ref="D141:E141"/>
    <mergeCell ref="D136:E136"/>
    <mergeCell ref="B136:C136"/>
    <mergeCell ref="B137:C137"/>
    <mergeCell ref="B138:C138"/>
    <mergeCell ref="A19:L19"/>
    <mergeCell ref="A24:L24"/>
    <mergeCell ref="A23:L23"/>
    <mergeCell ref="A25:L25"/>
    <mergeCell ref="C29:D29"/>
    <mergeCell ref="C30:D30"/>
    <mergeCell ref="C32:D32"/>
    <mergeCell ref="C31:D31"/>
    <mergeCell ref="E29:F29"/>
    <mergeCell ref="E30:F30"/>
    <mergeCell ref="E31:F31"/>
    <mergeCell ref="E32:F32"/>
    <mergeCell ref="E49:G49"/>
    <mergeCell ref="H49:L49"/>
    <mergeCell ref="A50:B50"/>
    <mergeCell ref="E50:G50"/>
    <mergeCell ref="H50:L50"/>
    <mergeCell ref="A51:B51"/>
    <mergeCell ref="E51:G51"/>
    <mergeCell ref="H51:L51"/>
    <mergeCell ref="A34:L34"/>
    <mergeCell ref="A36:L36"/>
    <mergeCell ref="A38:L38"/>
    <mergeCell ref="A39:C39"/>
    <mergeCell ref="A42:L42"/>
    <mergeCell ref="A43:B43"/>
    <mergeCell ref="E43:G43"/>
    <mergeCell ref="H43:L43"/>
    <mergeCell ref="A41:L41"/>
    <mergeCell ref="A88:F88"/>
    <mergeCell ref="A89:L89"/>
    <mergeCell ref="A74:F74"/>
    <mergeCell ref="A76:L76"/>
    <mergeCell ref="A77:F77"/>
    <mergeCell ref="A78:L78"/>
    <mergeCell ref="A79:F79"/>
    <mergeCell ref="A80:L80"/>
    <mergeCell ref="A44:B44"/>
    <mergeCell ref="E44:G44"/>
    <mergeCell ref="H44:L44"/>
    <mergeCell ref="A45:B45"/>
    <mergeCell ref="A46:B46"/>
    <mergeCell ref="E46:G46"/>
    <mergeCell ref="H46:L46"/>
    <mergeCell ref="A70:A71"/>
    <mergeCell ref="G70:G71"/>
    <mergeCell ref="H70:J70"/>
    <mergeCell ref="B70:F71"/>
    <mergeCell ref="A67:L67"/>
    <mergeCell ref="A48:B48"/>
    <mergeCell ref="E48:G48"/>
    <mergeCell ref="H48:L48"/>
    <mergeCell ref="A49:B49"/>
    <mergeCell ref="D155:H155"/>
    <mergeCell ref="D156:H156"/>
    <mergeCell ref="B150:C150"/>
    <mergeCell ref="D150:E150"/>
    <mergeCell ref="B151:C151"/>
    <mergeCell ref="D151:E151"/>
    <mergeCell ref="A154:C154"/>
    <mergeCell ref="A152:L152"/>
    <mergeCell ref="D154:H154"/>
    <mergeCell ref="A155:C155"/>
    <mergeCell ref="A156:C156"/>
    <mergeCell ref="A52:B52"/>
    <mergeCell ref="E52:G52"/>
    <mergeCell ref="H52:L52"/>
    <mergeCell ref="A56:B56"/>
    <mergeCell ref="E56:G56"/>
    <mergeCell ref="H56:L56"/>
    <mergeCell ref="A53:B53"/>
    <mergeCell ref="E53:G53"/>
    <mergeCell ref="H53:L53"/>
    <mergeCell ref="A55:B55"/>
    <mergeCell ref="E55:G55"/>
    <mergeCell ref="H55:L55"/>
    <mergeCell ref="A54:B54"/>
    <mergeCell ref="E54:G54"/>
    <mergeCell ref="H54:L54"/>
    <mergeCell ref="A59:B59"/>
    <mergeCell ref="E59:G59"/>
    <mergeCell ref="H59:L59"/>
    <mergeCell ref="A63:B63"/>
    <mergeCell ref="E63:G63"/>
    <mergeCell ref="H63:L63"/>
    <mergeCell ref="A57:B57"/>
    <mergeCell ref="E57:G57"/>
    <mergeCell ref="H57:L57"/>
    <mergeCell ref="A58:B58"/>
    <mergeCell ref="E58:G58"/>
    <mergeCell ref="H58:L58"/>
  </mergeCells>
  <phoneticPr fontId="15" type="noConversion"/>
  <pageMargins left="0.39370078740157499" right="0.43307086614173201" top="0.78740157480314998" bottom="0.39370078740157499" header="0.31496062992126" footer="0.31496062992126"/>
  <pageSetup paperSize="9" scale="6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2024-06-03T13:42:59Z</dcterms:modified>
</cp:coreProperties>
</file>