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78F9A2D9-5DAC-4DC6-AD0D-3A066C0B5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63" i="1" l="1"/>
  <c r="E62" i="1" s="1"/>
  <c r="K98" i="1"/>
  <c r="G98" i="1"/>
  <c r="K94" i="1"/>
  <c r="G94" i="1"/>
  <c r="K93" i="1"/>
  <c r="G93" i="1"/>
  <c r="K92" i="1"/>
  <c r="G92" i="1"/>
  <c r="K91" i="1"/>
  <c r="G91" i="1"/>
  <c r="K96" i="1"/>
  <c r="G96" i="1"/>
  <c r="K95" i="1"/>
  <c r="G95" i="1"/>
  <c r="K97" i="1"/>
  <c r="G9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47" i="1" l="1"/>
  <c r="E64" i="1" s="1"/>
  <c r="C126" i="1"/>
  <c r="D126" i="1"/>
  <c r="E126" i="1"/>
  <c r="F126" i="1"/>
  <c r="G126" i="1"/>
  <c r="H126" i="1"/>
  <c r="I126" i="1"/>
  <c r="J126" i="1"/>
  <c r="K126" i="1"/>
  <c r="L126" i="1"/>
  <c r="M126" i="1"/>
  <c r="B126" i="1"/>
  <c r="C130" i="1"/>
  <c r="D130" i="1"/>
  <c r="E130" i="1"/>
  <c r="F130" i="1"/>
  <c r="G130" i="1"/>
  <c r="H130" i="1"/>
  <c r="I130" i="1"/>
  <c r="J130" i="1"/>
  <c r="K130" i="1"/>
  <c r="L130" i="1"/>
  <c r="M130" i="1"/>
  <c r="C129" i="1"/>
  <c r="D129" i="1"/>
  <c r="E129" i="1"/>
  <c r="F129" i="1"/>
  <c r="G129" i="1"/>
  <c r="H129" i="1"/>
  <c r="I129" i="1"/>
  <c r="J129" i="1"/>
  <c r="K129" i="1"/>
  <c r="L129" i="1"/>
  <c r="M129" i="1"/>
  <c r="C122" i="1"/>
  <c r="D122" i="1"/>
  <c r="E122" i="1"/>
  <c r="F122" i="1"/>
  <c r="G122" i="1"/>
  <c r="H122" i="1"/>
  <c r="I122" i="1"/>
  <c r="J122" i="1"/>
  <c r="K122" i="1"/>
  <c r="L122" i="1"/>
  <c r="M122" i="1"/>
  <c r="C123" i="1"/>
  <c r="D123" i="1"/>
  <c r="E123" i="1"/>
  <c r="F123" i="1"/>
  <c r="G123" i="1"/>
  <c r="H123" i="1"/>
  <c r="I123" i="1"/>
  <c r="J123" i="1"/>
  <c r="K123" i="1"/>
  <c r="L123" i="1"/>
  <c r="M123" i="1"/>
  <c r="B129" i="1"/>
  <c r="B122" i="1"/>
  <c r="B130" i="1"/>
  <c r="B123" i="1"/>
  <c r="B124" i="1"/>
  <c r="B125" i="1"/>
  <c r="A131" i="1"/>
  <c r="A130" i="1"/>
  <c r="A129" i="1"/>
  <c r="A126" i="1"/>
  <c r="A123" i="1"/>
  <c r="E105" i="1"/>
  <c r="H71" i="1"/>
  <c r="I71" i="1"/>
  <c r="J71" i="1"/>
  <c r="G71" i="1"/>
  <c r="E31" i="1"/>
  <c r="E30" i="1"/>
  <c r="D40" i="1"/>
  <c r="E46" i="1"/>
  <c r="E45" i="1"/>
  <c r="E44" i="1"/>
  <c r="C32" i="1"/>
  <c r="B32" i="1"/>
  <c r="K99" i="1"/>
  <c r="G99" i="1"/>
  <c r="K179" i="1"/>
  <c r="C124" i="1"/>
  <c r="D124" i="1"/>
  <c r="E124" i="1"/>
  <c r="F124" i="1"/>
  <c r="G124" i="1"/>
  <c r="H124" i="1"/>
  <c r="I124" i="1"/>
  <c r="J124" i="1"/>
  <c r="K124" i="1"/>
  <c r="L124" i="1"/>
  <c r="M124" i="1"/>
  <c r="C125" i="1"/>
  <c r="D125" i="1"/>
  <c r="E125" i="1"/>
  <c r="F125" i="1"/>
  <c r="G125" i="1"/>
  <c r="H125" i="1"/>
  <c r="I125" i="1"/>
  <c r="J125" i="1"/>
  <c r="K125" i="1"/>
  <c r="L125" i="1"/>
  <c r="M125" i="1"/>
  <c r="A125" i="1"/>
  <c r="A124" i="1"/>
  <c r="N129" i="1" l="1"/>
  <c r="N130" i="1"/>
  <c r="E32" i="1"/>
  <c r="I111" i="1" s="1"/>
  <c r="D133" i="1" s="1"/>
  <c r="N125" i="1"/>
  <c r="N124" i="1"/>
  <c r="N123" i="1"/>
  <c r="C127" i="1"/>
  <c r="D127" i="1"/>
  <c r="E127" i="1"/>
  <c r="F127" i="1"/>
  <c r="G127" i="1"/>
  <c r="H127" i="1"/>
  <c r="I127" i="1"/>
  <c r="J127" i="1"/>
  <c r="K127" i="1"/>
  <c r="L127" i="1"/>
  <c r="M127" i="1"/>
  <c r="C128" i="1"/>
  <c r="D128" i="1"/>
  <c r="E128" i="1"/>
  <c r="F128" i="1"/>
  <c r="G128" i="1"/>
  <c r="H128" i="1"/>
  <c r="I128" i="1"/>
  <c r="J128" i="1"/>
  <c r="K128" i="1"/>
  <c r="L128" i="1"/>
  <c r="M128" i="1"/>
  <c r="C132" i="1"/>
  <c r="D132" i="1"/>
  <c r="E132" i="1"/>
  <c r="F132" i="1"/>
  <c r="G132" i="1"/>
  <c r="H132" i="1"/>
  <c r="I132" i="1"/>
  <c r="J132" i="1"/>
  <c r="K132" i="1"/>
  <c r="L132" i="1"/>
  <c r="M132" i="1"/>
  <c r="B132" i="1"/>
  <c r="B128" i="1"/>
  <c r="B127" i="1"/>
  <c r="M133" i="1" l="1"/>
  <c r="L133" i="1"/>
  <c r="E133" i="1"/>
  <c r="I133" i="1"/>
  <c r="F133" i="1"/>
  <c r="C131" i="1"/>
  <c r="K131" i="1"/>
  <c r="D131" i="1"/>
  <c r="L131" i="1"/>
  <c r="J131" i="1"/>
  <c r="E131" i="1"/>
  <c r="M131" i="1"/>
  <c r="F131" i="1"/>
  <c r="G131" i="1"/>
  <c r="H131" i="1"/>
  <c r="I131" i="1"/>
  <c r="B131" i="1"/>
  <c r="C133" i="1"/>
  <c r="K133" i="1"/>
  <c r="J133" i="1"/>
  <c r="B133" i="1"/>
  <c r="H133" i="1"/>
  <c r="G133" i="1"/>
  <c r="I112" i="1"/>
  <c r="N136" i="1"/>
  <c r="A132" i="1"/>
  <c r="A133" i="1"/>
  <c r="A127" i="1"/>
  <c r="A128" i="1"/>
  <c r="A122" i="1"/>
  <c r="N132" i="1" l="1"/>
  <c r="N122" i="1"/>
  <c r="N126" i="1"/>
  <c r="N128" i="1"/>
  <c r="N131" i="1"/>
  <c r="N127" i="1"/>
  <c r="N133" i="1"/>
  <c r="G100" i="1" l="1"/>
  <c r="K100" i="1"/>
  <c r="K101" i="1" l="1"/>
  <c r="G101" i="1"/>
  <c r="G102" i="1" l="1"/>
  <c r="K102" i="1"/>
  <c r="K103" i="1" l="1"/>
  <c r="G103" i="1"/>
  <c r="G104" i="1" l="1"/>
  <c r="G105" i="1" s="1"/>
  <c r="K104" i="1"/>
  <c r="K105" i="1" l="1"/>
  <c r="B121" i="1" s="1"/>
  <c r="B120" i="1" s="1"/>
  <c r="C119" i="1"/>
  <c r="E119" i="1"/>
  <c r="G119" i="1"/>
  <c r="I119" i="1"/>
  <c r="K119" i="1"/>
  <c r="M119" i="1"/>
  <c r="D119" i="1"/>
  <c r="F119" i="1"/>
  <c r="H119" i="1"/>
  <c r="J119" i="1"/>
  <c r="L119" i="1"/>
  <c r="B119" i="1"/>
  <c r="B135" i="1" s="1"/>
  <c r="J121" i="1" l="1"/>
  <c r="J120" i="1" s="1"/>
  <c r="D121" i="1"/>
  <c r="D120" i="1" s="1"/>
  <c r="C121" i="1"/>
  <c r="C120" i="1" s="1"/>
  <c r="H121" i="1"/>
  <c r="H120" i="1" s="1"/>
  <c r="F121" i="1"/>
  <c r="F120" i="1" s="1"/>
  <c r="G121" i="1"/>
  <c r="G120" i="1" s="1"/>
  <c r="E121" i="1"/>
  <c r="E120" i="1" s="1"/>
  <c r="I121" i="1"/>
  <c r="I120" i="1" s="1"/>
  <c r="K121" i="1"/>
  <c r="K120" i="1" s="1"/>
  <c r="M121" i="1"/>
  <c r="M120" i="1" s="1"/>
  <c r="L121" i="1"/>
  <c r="L120" i="1" s="1"/>
  <c r="J135" i="1"/>
  <c r="J134" i="1" s="1"/>
  <c r="H135" i="1"/>
  <c r="H134" i="1" s="1"/>
  <c r="I135" i="1"/>
  <c r="I134" i="1" s="1"/>
  <c r="L135" i="1"/>
  <c r="L134" i="1" s="1"/>
  <c r="F135" i="1"/>
  <c r="F134" i="1" s="1"/>
  <c r="M135" i="1"/>
  <c r="M134" i="1" s="1"/>
  <c r="G135" i="1"/>
  <c r="G134" i="1" s="1"/>
  <c r="E135" i="1"/>
  <c r="E134" i="1" s="1"/>
  <c r="C135" i="1"/>
  <c r="C134" i="1" s="1"/>
  <c r="D135" i="1"/>
  <c r="D134" i="1" s="1"/>
  <c r="K135" i="1"/>
  <c r="K134" i="1" s="1"/>
  <c r="B134" i="1"/>
  <c r="N119" i="1"/>
  <c r="D142" i="1" s="1"/>
  <c r="J137" i="1" l="1"/>
  <c r="K137" i="1"/>
  <c r="B142" i="1"/>
  <c r="M143" i="1" s="1"/>
  <c r="F137" i="1"/>
  <c r="C137" i="1"/>
  <c r="D137" i="1"/>
  <c r="N120" i="1"/>
  <c r="H137" i="1"/>
  <c r="L137" i="1"/>
  <c r="M137" i="1"/>
  <c r="I137" i="1"/>
  <c r="E137" i="1"/>
  <c r="G137" i="1"/>
  <c r="N121" i="1"/>
  <c r="D143" i="1" s="1"/>
  <c r="N134" i="1"/>
  <c r="D145" i="1" s="1"/>
  <c r="B145" i="1" s="1"/>
  <c r="N135" i="1"/>
  <c r="B137" i="1"/>
  <c r="D144" i="1" l="1"/>
  <c r="D146" i="1" s="1"/>
  <c r="B143" i="1"/>
  <c r="M144" i="1" s="1"/>
  <c r="N137" i="1"/>
  <c r="B144" i="1" l="1"/>
  <c r="B146" i="1"/>
  <c r="M145" i="1" s="1"/>
  <c r="M147" i="1" s="1"/>
  <c r="M142" i="1" l="1"/>
  <c r="A138" i="1"/>
  <c r="B138" i="1" s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D152" i="1"/>
  <c r="B153" i="1"/>
  <c r="D153" i="1" l="1"/>
  <c r="D155" i="1" s="1"/>
  <c r="B155" i="1"/>
</calcChain>
</file>

<file path=xl/sharedStrings.xml><?xml version="1.0" encoding="utf-8"?>
<sst xmlns="http://schemas.openxmlformats.org/spreadsheetml/2006/main" count="234" uniqueCount="196">
  <si>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</si>
  <si>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</si>
  <si>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</si>
  <si>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</si>
  <si>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</si>
  <si>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</si>
  <si>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</si>
  <si>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</si>
  <si>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</si>
  <si>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</si>
  <si>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</si>
  <si>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</si>
  <si>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</si>
  <si>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</si>
  <si>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</si>
  <si>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</si>
  <si>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</si>
  <si>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</si>
  <si>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</si>
  <si>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</si>
  <si>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</si>
  <si>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</si>
  <si>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</si>
  <si>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</si>
  <si>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</si>
  <si>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</si>
  <si>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</si>
  <si>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</si>
  <si>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</si>
  <si>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</si>
  <si>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</si>
  <si>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</si>
  <si>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</si>
  <si>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</si>
  <si>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</si>
  <si>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</si>
  <si>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</si>
  <si>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</si>
  <si>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</si>
  <si>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</si>
  <si>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</si>
  <si>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</si>
  <si>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</si>
  <si>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</si>
  <si>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</si>
  <si>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</si>
  <si>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</si>
  <si>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</si>
  <si>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</si>
  <si>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</si>
  <si>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</si>
  <si>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</si>
  <si>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</si>
  <si>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</si>
  <si>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</si>
  <si>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</si>
  <si>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</si>
  <si>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</si>
  <si>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</si>
  <si>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</si>
  <si>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</si>
  <si>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</si>
  <si>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</si>
  <si>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</si>
  <si>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</si>
  <si>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</si>
  <si>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</si>
  <si>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</si>
  <si>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</si>
  <si>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</si>
  <si>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</si>
  <si>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</si>
  <si>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</si>
  <si>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</si>
  <si>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</si>
  <si>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</si>
  <si>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</si>
  <si>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</si>
  <si>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</si>
  <si>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</si>
  <si>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</si>
  <si>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</si>
  <si>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</si>
  <si>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</si>
  <si>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</si>
  <si>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</si>
  <si>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</si>
  <si>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</si>
  <si>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</si>
  <si>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</si>
  <si>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</si>
  <si>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</si>
  <si>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</si>
  <si>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</si>
  <si>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</si>
  <si>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</si>
  <si>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</si>
  <si>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</si>
  <si>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</si>
  <si>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</si>
  <si>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</si>
  <si>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</si>
  <si>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</si>
  <si>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</si>
  <si>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</si>
  <si>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</si>
  <si>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</si>
  <si>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</si>
  <si>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</si>
  <si>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</si>
  <si>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</si>
  <si>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</si>
  <si>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</si>
  <si>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</si>
  <si>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</si>
  <si>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</si>
  <si>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</si>
  <si>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</si>
  <si>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</si>
  <si>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</si>
  <si>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</si>
  <si>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</si>
  <si>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</si>
  <si>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</si>
  <si>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</si>
  <si>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</si>
  <si>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</si>
  <si>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</si>
  <si>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</si>
  <si>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</si>
  <si>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</si>
  <si>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</si>
  <si>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</si>
  <si>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</si>
  <si>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</si>
  <si>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</si>
  <si>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</si>
  <si>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Название проекта:  Ремонт квартир и частных домов</t>
  </si>
  <si>
    <t>Нехватка квалифицированных специалистов</t>
  </si>
  <si>
    <t>Задержки в выполнении работ</t>
  </si>
  <si>
    <t>Рост цен на материалы</t>
  </si>
  <si>
    <t>Юридические споры и претензии от клиентов</t>
  </si>
  <si>
    <t>Внимательное юридическое сопровождение договоров, четкое оформление условий и требований в договоре, страхование ответственности по профессиональной деятельности.</t>
  </si>
  <si>
    <t>Рациональное управление запасами, поиск альтернативных поставщиков, заключение долгосрочных контрактов на поставку материалов.</t>
  </si>
  <si>
    <t>Тщательное планирование и контроль выполнения проектов, регулярное обновление графиков работ, оперативное реагирование на возможные проблемы.</t>
  </si>
  <si>
    <t>Найм и обучение персонала, поиск новых специалистов на рынке труда, развитие программ стажировок и обучения.</t>
  </si>
  <si>
    <t>1. **Качество и профессионализм**: Предоставление высококачественных услуг с использованием опытных и квалифицированных специалистов.
2. **Индивидуальный подход**: Понимание потребностей каждого клиента и разработка уникальных решений под его конкретные требования.
3. **Собственные ресурсы**: Наличие собственного парка оборудования, складских помещений и материалов, обеспечивающих гибкость и оперативность в работе.
4. **Репутация и доверие**: Построение прочной репутации на рынке и надежные отзывы клиентов, которые способствуют привлечению новых заказов.
5. **Инновации и технологии**: Внедрение новых технологий и методов работы для улучшения эффективности и качества услуг.</t>
  </si>
  <si>
    <t xml:space="preserve"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1. Владельцы квартир и частных домов, желающие провести ремонт или реконструкцию своего жилья.
2. Архитекторы, дизайнеры интерьера и другие профессионалы, ищущие надежного подрядчика для реализации своих проектов.
3. Компании и организации, нуждающиеся в ремонте и обновлении офисных помещений.
4. Люди, планирующие продажу или аренду недвижимости и желающие улучшить ее внешний вид и состояние.Анализ целевой аудитории позволит выявить ключевые потребности и предпочтения клиентов, а также адаптировать маркетинговые стратегии и услуги под их ожидания. </t>
  </si>
  <si>
    <t>Цели и задачи проекта:   
**Цели:**
 1. Создание успешного и прибыльного бизнеса в сфере ремонта жилых помещений.
2. Удовлетворение потребностей клиентов в высококачественных услугах по ремонту и реконструкции жилых объектов.
3. Установление прочной репутации на рынке ремонтно-строительных услуг.
4. Увеличение объема клиентской базы и расширение географии деятельности.
5. Максимизация прибыли и обеспечение устойчивого финансового роста.
 **Задачи:**
 1. Изучение рынка ремонтно-строительных услуг: анализ спроса, конкурентной среды, ценовой политики и предпочтений потенциальных клиентов.
2. Разработка эффективной маркетинговой стратегии: определение целевой аудитории, выбор каналов продвижения, создание уникального бренда.
3. Обеспечение высокого качества услуг: найм квалифицированных специалистов, контроль качества материалов и выполненных работ.
4. Оптимизация бизнес-процессов: разработка эффективных систем управления заказами, снабжения и учета, автоматизация рабочих процессов.
5. Финансовое планирование и управление: разработка бюджета, контроль затрат, оптимизация доходов и расходов, обеспечение финансовой устойчивости.
6. Постоянное совершенствование и развитие: обучение персонала, внедрение новых технологий и методов работы, расширение услуг и портфолио.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</si>
  <si>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 ð ИП (Патент, УСН), ОКВЭД:</t>
    </r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</si>
  <si>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</si>
  <si>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Направление деятельности:   Отделочно ремонтные работы</t>
  </si>
  <si>
    <t>Ремонт инструмента</t>
  </si>
  <si>
    <t>Планируется развитие направления</t>
  </si>
  <si>
    <t>Расходный материал:</t>
  </si>
  <si>
    <t>Инструмент, работает за счет ударов.</t>
  </si>
  <si>
    <t>Установка заборов</t>
  </si>
  <si>
    <t>Пылесос</t>
  </si>
  <si>
    <t>Торцовочная плита</t>
  </si>
  <si>
    <t>Перфоратор</t>
  </si>
  <si>
    <t>Шуроповерт аккумуляторный</t>
  </si>
  <si>
    <t>Рубанок</t>
  </si>
  <si>
    <t>Ручная циркулярная пила</t>
  </si>
  <si>
    <t>Штроборез</t>
  </si>
  <si>
    <t>Шуроповерт сетевой</t>
  </si>
  <si>
    <t>Лазерный уровень</t>
  </si>
  <si>
    <t>УШМ аккумуляторный</t>
  </si>
  <si>
    <t>Сварочный аппарат</t>
  </si>
  <si>
    <t>Миксир строительный</t>
  </si>
  <si>
    <t>Плиткорез</t>
  </si>
  <si>
    <t>Бетономешалка</t>
  </si>
  <si>
    <t>Расходные материалы</t>
  </si>
  <si>
    <t>Эталон, Инструменты.ру</t>
  </si>
  <si>
    <t>Интернет площадки, авито</t>
  </si>
  <si>
    <t xml:space="preserve">Укладка плитки </t>
  </si>
  <si>
    <t>кв м</t>
  </si>
  <si>
    <t>пог м</t>
  </si>
  <si>
    <t>Штукатурка стен</t>
  </si>
  <si>
    <t>Устройство цементно-песчанной стяжки пола</t>
  </si>
  <si>
    <t>Устройство временного водоснабжения</t>
  </si>
  <si>
    <t>шт</t>
  </si>
  <si>
    <t>Снятие и установка радиатора</t>
  </si>
  <si>
    <t>Прокладка труб ПВХ</t>
  </si>
  <si>
    <t>Кладка сантех короба</t>
  </si>
  <si>
    <t>Кладка перегородок из кирпича</t>
  </si>
  <si>
    <t>Монтаж радиатора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</si>
  <si>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</si>
  <si>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</si>
  <si>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</si>
  <si>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</si>
  <si>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</si>
  <si>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</si>
  <si>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</si>
  <si>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</t>
  </si>
  <si>
    <t>Помещение для хранения</t>
  </si>
  <si>
    <t>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</si>
</sst>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25" fillId="2" borderId="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1"/>
    </xf>
    <xf numFmtId="0" fontId="20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82"/>
  <sheetViews>
    <sheetView tabSelected="1" view="pageLayout" zoomScaleNormal="91" workbookViewId="0">
      <selection activeCell="A79" sqref="A79:L79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75" t="s">
        <v>86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x14ac:dyDescent="0.25">
      <c r="A3" s="1"/>
    </row>
    <row r="4" spans="1:12" ht="18.75" x14ac:dyDescent="0.25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x14ac:dyDescent="0.25">
      <c r="A5" s="93" t="s">
        <v>186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25">
      <c r="A6" s="93" t="s">
        <v>187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25">
      <c r="A7" s="93" t="s">
        <v>188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25">
      <c r="A8" s="106" t="s">
        <v>189</v>
      </c>
      <c r="B8" s="106"/>
      <c r="C8" s="106"/>
      <c r="D8" s="106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06" t="s">
        <v>90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x14ac:dyDescent="0.25">
      <c r="A10" s="106" t="s">
        <v>190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x14ac:dyDescent="0.25">
      <c r="A11" s="106" t="s">
        <v>91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x14ac:dyDescent="0.25">
      <c r="A12" s="106" t="s">
        <v>191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2" x14ac:dyDescent="0.25">
      <c r="A13" s="106" t="s">
        <v>92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 x14ac:dyDescent="0.25">
      <c r="A14" s="106" t="s">
        <v>192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x14ac:dyDescent="0.25">
      <c r="A15" s="106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5">
      <c r="A16" s="106" t="s">
        <v>192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4" ht="18.75" x14ac:dyDescent="0.25">
      <c r="A17" s="75" t="s">
        <v>32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4" ht="16.5" x14ac:dyDescent="0.25">
      <c r="A18" s="106" t="s">
        <v>137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4"/>
      <c r="N18" s="4"/>
    </row>
    <row r="19" spans="1:14" ht="308.25" customHeight="1" x14ac:dyDescent="0.25">
      <c r="A19" s="112" t="s">
        <v>148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4"/>
      <c r="N19" s="4"/>
    </row>
    <row r="20" spans="1:14" ht="16.5" x14ac:dyDescent="0.25">
      <c r="A20" s="106" t="s">
        <v>151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4"/>
      <c r="N20" s="4"/>
    </row>
    <row r="21" spans="1:14" x14ac:dyDescent="0.25">
      <c r="A21" s="93" t="s">
        <v>94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4" x14ac:dyDescent="0.25">
      <c r="A22" s="93" t="s">
        <v>149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4" ht="17.25" customHeight="1" x14ac:dyDescent="0.25">
      <c r="A23" s="113" t="s">
        <v>95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9"/>
      <c r="N23" s="19"/>
    </row>
    <row r="24" spans="1:14" ht="17.25" customHeight="1" x14ac:dyDescent="0.25">
      <c r="A24" s="113" t="s">
        <v>193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9"/>
      <c r="N24" s="19"/>
    </row>
    <row r="25" spans="1:14" ht="17.25" customHeight="1" x14ac:dyDescent="0.25">
      <c r="A25" s="114" t="s">
        <v>96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9"/>
      <c r="N25" s="19"/>
    </row>
    <row r="26" spans="1:14" ht="17.25" customHeight="1" x14ac:dyDescent="0.25">
      <c r="A26" s="114" t="s">
        <v>194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9"/>
      <c r="N26" s="19"/>
    </row>
    <row r="27" spans="1:14" x14ac:dyDescent="0.25">
      <c r="A27" s="93" t="s">
        <v>64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4" ht="18.75" x14ac:dyDescent="0.25">
      <c r="A28" s="75" t="s">
        <v>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4" ht="16.5" x14ac:dyDescent="0.25">
      <c r="A29" s="51" t="s">
        <v>98</v>
      </c>
      <c r="B29" s="51" t="s">
        <v>99</v>
      </c>
      <c r="C29" s="68" t="s">
        <v>97</v>
      </c>
      <c r="D29" s="70"/>
      <c r="E29" s="68" t="s">
        <v>105</v>
      </c>
      <c r="F29" s="70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68">
        <v>0</v>
      </c>
      <c r="D30" s="70"/>
      <c r="E30" s="68">
        <f>B30*C30</f>
        <v>0</v>
      </c>
      <c r="F30" s="70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68"/>
      <c r="D31" s="70"/>
      <c r="E31" s="68">
        <f t="shared" ref="E31:E32" si="0">B31*C31</f>
        <v>0</v>
      </c>
      <c r="F31" s="70"/>
      <c r="G31" s="4"/>
      <c r="H31" s="4"/>
      <c r="I31" s="4"/>
      <c r="J31" s="4"/>
      <c r="K31" s="4"/>
      <c r="L31" s="4"/>
    </row>
    <row r="32" spans="1:14" ht="16.5" x14ac:dyDescent="0.25">
      <c r="A32" s="51" t="s">
        <v>6</v>
      </c>
      <c r="B32" s="51">
        <f>SUM(B30:B31)</f>
        <v>0</v>
      </c>
      <c r="C32" s="68">
        <f>SUM(C30:C31)</f>
        <v>0</v>
      </c>
      <c r="D32" s="70"/>
      <c r="E32" s="68">
        <f t="shared" si="0"/>
        <v>0</v>
      </c>
      <c r="F32" s="70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07" t="s">
        <v>65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x14ac:dyDescent="0.25">
      <c r="A35" s="58" t="s">
        <v>100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09" t="s">
        <v>153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2" x14ac:dyDescent="0.25">
      <c r="A37" s="58" t="s">
        <v>101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09" t="s">
        <v>136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 t="s">
        <v>102</v>
      </c>
      <c r="B39" s="109"/>
      <c r="C39" s="109"/>
      <c r="D39" s="59">
        <v>1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103</v>
      </c>
      <c r="B40" s="58"/>
      <c r="C40" s="58"/>
      <c r="D40" s="60">
        <f>$M146</f>
        <v>9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</row>
    <row r="42" spans="1:12" x14ac:dyDescent="0.25">
      <c r="A42" s="110" t="s">
        <v>104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</row>
    <row r="43" spans="1:12" ht="33.75" customHeight="1" x14ac:dyDescent="0.25">
      <c r="A43" s="103" t="s">
        <v>12</v>
      </c>
      <c r="B43" s="67"/>
      <c r="C43" s="27" t="s">
        <v>1</v>
      </c>
      <c r="D43" s="27" t="s">
        <v>2</v>
      </c>
      <c r="E43" s="104" t="s">
        <v>3</v>
      </c>
      <c r="F43" s="104"/>
      <c r="G43" s="104"/>
      <c r="H43" s="111" t="s">
        <v>4</v>
      </c>
      <c r="I43" s="111"/>
      <c r="J43" s="111"/>
      <c r="K43" s="111"/>
      <c r="L43" s="111"/>
    </row>
    <row r="44" spans="1:12" hidden="1" x14ac:dyDescent="0.25">
      <c r="A44" s="103"/>
      <c r="B44" s="67"/>
      <c r="C44" s="26"/>
      <c r="D44" s="26"/>
      <c r="E44" s="104">
        <f t="shared" ref="E44:E46" si="1">C44*D44</f>
        <v>0</v>
      </c>
      <c r="F44" s="104"/>
      <c r="G44" s="104"/>
      <c r="H44" s="105"/>
      <c r="I44" s="105"/>
      <c r="J44" s="105"/>
      <c r="K44" s="105"/>
      <c r="L44" s="105"/>
    </row>
    <row r="45" spans="1:12" hidden="1" x14ac:dyDescent="0.25">
      <c r="A45" s="103"/>
      <c r="B45" s="67"/>
      <c r="C45" s="26"/>
      <c r="D45" s="26"/>
      <c r="E45" s="104">
        <f t="shared" si="1"/>
        <v>0</v>
      </c>
      <c r="F45" s="104"/>
      <c r="G45" s="104"/>
      <c r="H45" s="105"/>
      <c r="I45" s="105"/>
      <c r="J45" s="105"/>
      <c r="K45" s="105"/>
      <c r="L45" s="105"/>
    </row>
    <row r="46" spans="1:12" hidden="1" x14ac:dyDescent="0.25">
      <c r="A46" s="103"/>
      <c r="B46" s="67"/>
      <c r="C46" s="26"/>
      <c r="D46" s="26"/>
      <c r="E46" s="104">
        <f t="shared" si="1"/>
        <v>0</v>
      </c>
      <c r="F46" s="104"/>
      <c r="G46" s="104"/>
      <c r="H46" s="105"/>
      <c r="I46" s="105"/>
      <c r="J46" s="105"/>
      <c r="K46" s="105"/>
      <c r="L46" s="105"/>
    </row>
    <row r="47" spans="1:12" x14ac:dyDescent="0.25">
      <c r="A47" s="100" t="s">
        <v>5</v>
      </c>
      <c r="B47" s="101"/>
      <c r="C47" s="28"/>
      <c r="D47" s="28"/>
      <c r="E47" s="102">
        <f>SUM(E48:G61)</f>
        <v>298000</v>
      </c>
      <c r="F47" s="102"/>
      <c r="G47" s="102"/>
      <c r="H47" s="102"/>
      <c r="I47" s="102"/>
      <c r="J47" s="102"/>
      <c r="K47" s="102"/>
      <c r="L47" s="102"/>
    </row>
    <row r="48" spans="1:12" ht="18" customHeight="1" x14ac:dyDescent="0.25">
      <c r="A48" s="117" t="s">
        <v>157</v>
      </c>
      <c r="B48" s="117"/>
      <c r="C48" s="27">
        <v>1</v>
      </c>
      <c r="D48" s="62">
        <v>39200</v>
      </c>
      <c r="E48" s="65">
        <f t="shared" ref="E48" si="2">C48*D48</f>
        <v>39200</v>
      </c>
      <c r="F48" s="66"/>
      <c r="G48" s="67"/>
      <c r="H48" s="68" t="s">
        <v>172</v>
      </c>
      <c r="I48" s="69"/>
      <c r="J48" s="69"/>
      <c r="K48" s="69"/>
      <c r="L48" s="70"/>
    </row>
    <row r="49" spans="1:12" ht="15" customHeight="1" x14ac:dyDescent="0.25">
      <c r="A49" s="117" t="s">
        <v>158</v>
      </c>
      <c r="B49" s="117"/>
      <c r="C49" s="27">
        <v>1</v>
      </c>
      <c r="D49" s="62">
        <v>20000</v>
      </c>
      <c r="E49" s="65">
        <f>C49*D49</f>
        <v>20000</v>
      </c>
      <c r="F49" s="66"/>
      <c r="G49" s="67"/>
      <c r="H49" s="68" t="s">
        <v>172</v>
      </c>
      <c r="I49" s="69"/>
      <c r="J49" s="69"/>
      <c r="K49" s="69"/>
      <c r="L49" s="70"/>
    </row>
    <row r="50" spans="1:12" ht="13.5" customHeight="1" x14ac:dyDescent="0.25">
      <c r="A50" s="117" t="s">
        <v>159</v>
      </c>
      <c r="B50" s="117"/>
      <c r="C50" s="27">
        <v>1</v>
      </c>
      <c r="D50" s="62">
        <v>20000</v>
      </c>
      <c r="E50" s="65">
        <f t="shared" ref="E50" si="3">C50*D50</f>
        <v>20000</v>
      </c>
      <c r="F50" s="66"/>
      <c r="G50" s="67"/>
      <c r="H50" s="68" t="s">
        <v>172</v>
      </c>
      <c r="I50" s="69"/>
      <c r="J50" s="69"/>
      <c r="K50" s="69"/>
      <c r="L50" s="70"/>
    </row>
    <row r="51" spans="1:12" ht="12" customHeight="1" x14ac:dyDescent="0.25">
      <c r="A51" s="117" t="s">
        <v>160</v>
      </c>
      <c r="B51" s="117"/>
      <c r="C51" s="27">
        <v>1</v>
      </c>
      <c r="D51" s="62">
        <v>35000</v>
      </c>
      <c r="E51" s="65">
        <f>C51*D51</f>
        <v>35000</v>
      </c>
      <c r="F51" s="66"/>
      <c r="G51" s="67"/>
      <c r="H51" s="68" t="s">
        <v>172</v>
      </c>
      <c r="I51" s="69"/>
      <c r="J51" s="69"/>
      <c r="K51" s="69"/>
      <c r="L51" s="70"/>
    </row>
    <row r="52" spans="1:12" ht="12" customHeight="1" x14ac:dyDescent="0.25">
      <c r="A52" s="117" t="s">
        <v>161</v>
      </c>
      <c r="B52" s="117"/>
      <c r="C52" s="27">
        <v>1</v>
      </c>
      <c r="D52" s="62">
        <v>20000</v>
      </c>
      <c r="E52" s="65">
        <f>C52*D52</f>
        <v>20000</v>
      </c>
      <c r="F52" s="66"/>
      <c r="G52" s="67"/>
      <c r="H52" s="68" t="s">
        <v>172</v>
      </c>
      <c r="I52" s="69"/>
      <c r="J52" s="69"/>
      <c r="K52" s="69"/>
      <c r="L52" s="70"/>
    </row>
    <row r="53" spans="1:12" ht="16.5" customHeight="1" x14ac:dyDescent="0.25">
      <c r="A53" s="117" t="s">
        <v>162</v>
      </c>
      <c r="B53" s="117"/>
      <c r="C53" s="27">
        <v>1</v>
      </c>
      <c r="D53" s="62">
        <v>14000</v>
      </c>
      <c r="E53" s="65">
        <f t="shared" ref="E53" si="4">C53*D53</f>
        <v>14000</v>
      </c>
      <c r="F53" s="66"/>
      <c r="G53" s="67"/>
      <c r="H53" s="68" t="s">
        <v>172</v>
      </c>
      <c r="I53" s="69"/>
      <c r="J53" s="69"/>
      <c r="K53" s="69"/>
      <c r="L53" s="70"/>
    </row>
    <row r="54" spans="1:12" ht="17.100000000000001" customHeight="1" x14ac:dyDescent="0.25">
      <c r="A54" s="117" t="s">
        <v>163</v>
      </c>
      <c r="B54" s="117"/>
      <c r="C54" s="27">
        <v>1</v>
      </c>
      <c r="D54" s="62">
        <v>13000</v>
      </c>
      <c r="E54" s="65">
        <f>C54*D54</f>
        <v>13000</v>
      </c>
      <c r="F54" s="66"/>
      <c r="G54" s="67"/>
      <c r="H54" s="68" t="s">
        <v>172</v>
      </c>
      <c r="I54" s="69"/>
      <c r="J54" s="69"/>
      <c r="K54" s="69"/>
      <c r="L54" s="70"/>
    </row>
    <row r="55" spans="1:12" ht="18" customHeight="1" x14ac:dyDescent="0.25">
      <c r="A55" s="117" t="s">
        <v>164</v>
      </c>
      <c r="B55" s="117"/>
      <c r="C55" s="27">
        <v>1</v>
      </c>
      <c r="D55" s="62">
        <v>15000</v>
      </c>
      <c r="E55" s="65">
        <f t="shared" ref="E55" si="5">C55*D55</f>
        <v>15000</v>
      </c>
      <c r="F55" s="66"/>
      <c r="G55" s="67"/>
      <c r="H55" s="68" t="s">
        <v>172</v>
      </c>
      <c r="I55" s="69"/>
      <c r="J55" s="69"/>
      <c r="K55" s="69"/>
      <c r="L55" s="70"/>
    </row>
    <row r="56" spans="1:12" ht="17.100000000000001" customHeight="1" x14ac:dyDescent="0.25">
      <c r="A56" s="117" t="s">
        <v>165</v>
      </c>
      <c r="B56" s="117"/>
      <c r="C56" s="27">
        <v>1</v>
      </c>
      <c r="D56" s="62">
        <v>10000</v>
      </c>
      <c r="E56" s="65">
        <f>C56*D56</f>
        <v>10000</v>
      </c>
      <c r="F56" s="66"/>
      <c r="G56" s="67"/>
      <c r="H56" s="68" t="s">
        <v>172</v>
      </c>
      <c r="I56" s="69"/>
      <c r="J56" s="69"/>
      <c r="K56" s="69"/>
      <c r="L56" s="70"/>
    </row>
    <row r="57" spans="1:12" ht="13.5" customHeight="1" x14ac:dyDescent="0.25">
      <c r="A57" s="117" t="s">
        <v>166</v>
      </c>
      <c r="B57" s="117"/>
      <c r="C57" s="27">
        <v>1</v>
      </c>
      <c r="D57" s="62">
        <v>30000</v>
      </c>
      <c r="E57" s="65">
        <f t="shared" ref="E57" si="6">C57*D57</f>
        <v>30000</v>
      </c>
      <c r="F57" s="66"/>
      <c r="G57" s="67"/>
      <c r="H57" s="68" t="s">
        <v>172</v>
      </c>
      <c r="I57" s="69"/>
      <c r="J57" s="69"/>
      <c r="K57" s="69"/>
      <c r="L57" s="70"/>
    </row>
    <row r="58" spans="1:12" ht="12" customHeight="1" x14ac:dyDescent="0.25">
      <c r="A58" s="117" t="s">
        <v>167</v>
      </c>
      <c r="B58" s="117"/>
      <c r="C58" s="27">
        <v>1</v>
      </c>
      <c r="D58" s="62">
        <v>25000</v>
      </c>
      <c r="E58" s="65">
        <f>C58*D58</f>
        <v>25000</v>
      </c>
      <c r="F58" s="66"/>
      <c r="G58" s="67"/>
      <c r="H58" s="68" t="s">
        <v>172</v>
      </c>
      <c r="I58" s="69"/>
      <c r="J58" s="69"/>
      <c r="K58" s="69"/>
      <c r="L58" s="70"/>
    </row>
    <row r="59" spans="1:12" ht="12" customHeight="1" x14ac:dyDescent="0.25">
      <c r="A59" s="117" t="s">
        <v>168</v>
      </c>
      <c r="B59" s="117"/>
      <c r="C59" s="27">
        <v>1</v>
      </c>
      <c r="D59" s="62">
        <v>13300</v>
      </c>
      <c r="E59" s="65">
        <f>C59*D59</f>
        <v>13300</v>
      </c>
      <c r="F59" s="66"/>
      <c r="G59" s="67"/>
      <c r="H59" s="68" t="s">
        <v>172</v>
      </c>
      <c r="I59" s="69"/>
      <c r="J59" s="69"/>
      <c r="K59" s="69"/>
      <c r="L59" s="70"/>
    </row>
    <row r="60" spans="1:12" ht="16.5" customHeight="1" x14ac:dyDescent="0.25">
      <c r="A60" s="117" t="s">
        <v>169</v>
      </c>
      <c r="B60" s="117"/>
      <c r="C60" s="27">
        <v>1</v>
      </c>
      <c r="D60" s="62">
        <v>8500</v>
      </c>
      <c r="E60" s="65">
        <f t="shared" ref="E60" si="7">C60*D60</f>
        <v>8500</v>
      </c>
      <c r="F60" s="66"/>
      <c r="G60" s="67"/>
      <c r="H60" s="68" t="s">
        <v>172</v>
      </c>
      <c r="I60" s="69"/>
      <c r="J60" s="69"/>
      <c r="K60" s="69"/>
      <c r="L60" s="70"/>
    </row>
    <row r="61" spans="1:12" ht="17.100000000000001" customHeight="1" x14ac:dyDescent="0.25">
      <c r="A61" s="117" t="s">
        <v>170</v>
      </c>
      <c r="B61" s="117"/>
      <c r="C61" s="27">
        <v>1</v>
      </c>
      <c r="D61" s="62">
        <v>35000</v>
      </c>
      <c r="E61" s="65">
        <f>C61*D61</f>
        <v>35000</v>
      </c>
      <c r="F61" s="66"/>
      <c r="G61" s="67"/>
      <c r="H61" s="68" t="s">
        <v>172</v>
      </c>
      <c r="I61" s="69"/>
      <c r="J61" s="69"/>
      <c r="K61" s="69"/>
      <c r="L61" s="70"/>
    </row>
    <row r="62" spans="1:12" ht="15.75" thickBot="1" x14ac:dyDescent="0.3">
      <c r="A62" s="100" t="s">
        <v>154</v>
      </c>
      <c r="B62" s="101"/>
      <c r="C62" s="28"/>
      <c r="D62" s="28"/>
      <c r="E62" s="96">
        <f>SUM(E63:G63)</f>
        <v>52000</v>
      </c>
      <c r="F62" s="97"/>
      <c r="G62" s="98"/>
      <c r="H62" s="96"/>
      <c r="I62" s="97"/>
      <c r="J62" s="97"/>
      <c r="K62" s="97"/>
      <c r="L62" s="98"/>
    </row>
    <row r="63" spans="1:12" ht="18" customHeight="1" thickBot="1" x14ac:dyDescent="0.3">
      <c r="A63" s="63" t="s">
        <v>171</v>
      </c>
      <c r="B63" s="64"/>
      <c r="C63" s="27">
        <v>1</v>
      </c>
      <c r="D63" s="61">
        <v>52000</v>
      </c>
      <c r="E63" s="65">
        <f t="shared" ref="E63" si="8">C63*D63</f>
        <v>52000</v>
      </c>
      <c r="F63" s="66"/>
      <c r="G63" s="67"/>
      <c r="H63" s="68" t="s">
        <v>172</v>
      </c>
      <c r="I63" s="69"/>
      <c r="J63" s="69"/>
      <c r="K63" s="69"/>
      <c r="L63" s="70"/>
    </row>
    <row r="64" spans="1:12" x14ac:dyDescent="0.25">
      <c r="A64" s="96" t="s">
        <v>6</v>
      </c>
      <c r="B64" s="98"/>
      <c r="C64" s="28"/>
      <c r="D64" s="28"/>
      <c r="E64" s="102">
        <f>E47+E62</f>
        <v>350000</v>
      </c>
      <c r="F64" s="102"/>
      <c r="G64" s="102"/>
      <c r="H64" s="96"/>
      <c r="I64" s="97"/>
      <c r="J64" s="97"/>
      <c r="K64" s="97"/>
      <c r="L64" s="98"/>
    </row>
    <row r="65" spans="1:12" x14ac:dyDescent="0.25">
      <c r="A65" s="93" t="s">
        <v>150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</row>
    <row r="66" spans="1:12" ht="15.75" x14ac:dyDescent="0.25">
      <c r="D66" s="45"/>
    </row>
    <row r="67" spans="1:12" ht="15.75" x14ac:dyDescent="0.25">
      <c r="A67" t="s">
        <v>106</v>
      </c>
      <c r="D67" s="45"/>
    </row>
    <row r="68" spans="1:12" ht="41.25" customHeight="1" x14ac:dyDescent="0.25">
      <c r="A68" s="85" t="s">
        <v>12</v>
      </c>
      <c r="B68" s="87" t="s">
        <v>107</v>
      </c>
      <c r="C68" s="88"/>
      <c r="D68" s="88"/>
      <c r="E68" s="88"/>
      <c r="F68" s="89"/>
      <c r="G68" s="85" t="s">
        <v>108</v>
      </c>
      <c r="H68" s="86" t="s">
        <v>109</v>
      </c>
      <c r="I68" s="86"/>
      <c r="J68" s="86"/>
    </row>
    <row r="69" spans="1:12" x14ac:dyDescent="0.25">
      <c r="A69" s="85"/>
      <c r="B69" s="90"/>
      <c r="C69" s="91"/>
      <c r="D69" s="91"/>
      <c r="E69" s="91"/>
      <c r="F69" s="92"/>
      <c r="G69" s="85"/>
      <c r="H69" s="46" t="s">
        <v>110</v>
      </c>
      <c r="I69" s="43" t="s">
        <v>111</v>
      </c>
      <c r="J69" s="43" t="s">
        <v>112</v>
      </c>
    </row>
    <row r="70" spans="1:12" x14ac:dyDescent="0.25">
      <c r="A70" s="50" t="s">
        <v>159</v>
      </c>
      <c r="B70" s="78" t="s">
        <v>155</v>
      </c>
      <c r="C70" s="79"/>
      <c r="D70" s="79"/>
      <c r="E70" s="79"/>
      <c r="F70" s="80"/>
      <c r="G70" s="50">
        <v>1</v>
      </c>
      <c r="H70" s="32">
        <v>15000</v>
      </c>
      <c r="I70" s="32">
        <v>20000</v>
      </c>
      <c r="J70" s="32">
        <v>25000</v>
      </c>
    </row>
    <row r="71" spans="1:12" x14ac:dyDescent="0.25">
      <c r="A71" s="78" t="s">
        <v>6</v>
      </c>
      <c r="B71" s="79"/>
      <c r="C71" s="79"/>
      <c r="D71" s="79"/>
      <c r="E71" s="79"/>
      <c r="F71" s="80"/>
      <c r="G71" s="50">
        <f>SUM(G70:G70)</f>
        <v>1</v>
      </c>
      <c r="H71" s="32">
        <f>SUM(H70:H70)</f>
        <v>15000</v>
      </c>
      <c r="I71" s="32">
        <f>SUM(I70:I70)</f>
        <v>20000</v>
      </c>
      <c r="J71" s="32">
        <f>SUM(J70:J70)</f>
        <v>25000</v>
      </c>
    </row>
    <row r="72" spans="1:12" ht="15.75" x14ac:dyDescent="0.25">
      <c r="D72" s="45"/>
    </row>
    <row r="73" spans="1:12" ht="15.75" customHeight="1" x14ac:dyDescent="0.25">
      <c r="A73" s="75" t="s">
        <v>117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</row>
    <row r="74" spans="1:12" ht="15.75" customHeight="1" x14ac:dyDescent="0.25">
      <c r="A74" s="81" t="s">
        <v>113</v>
      </c>
      <c r="B74" s="81"/>
      <c r="C74" s="81"/>
      <c r="D74" s="81"/>
      <c r="E74" s="81"/>
      <c r="F74" s="81"/>
      <c r="G74" s="57"/>
      <c r="H74" s="57"/>
      <c r="I74" s="57"/>
      <c r="J74" s="57"/>
      <c r="K74" s="57"/>
      <c r="L74" s="57"/>
    </row>
    <row r="75" spans="1:12" ht="123.75" customHeight="1" x14ac:dyDescent="0.25">
      <c r="A75" s="82" t="s">
        <v>147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2" ht="15.75" customHeight="1" x14ac:dyDescent="0.25">
      <c r="A76" s="81" t="s">
        <v>114</v>
      </c>
      <c r="B76" s="81"/>
      <c r="C76" s="81"/>
      <c r="D76" s="81"/>
      <c r="E76" s="81"/>
      <c r="F76" s="81"/>
      <c r="G76" s="57"/>
      <c r="H76" s="57"/>
      <c r="I76" s="57"/>
      <c r="J76" s="57"/>
      <c r="K76" s="57"/>
      <c r="L76" s="57"/>
    </row>
    <row r="77" spans="1:12" ht="15.75" customHeight="1" x14ac:dyDescent="0.25">
      <c r="A77" s="84" t="s">
        <v>135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</row>
    <row r="78" spans="1:12" ht="15.75" customHeight="1" x14ac:dyDescent="0.25">
      <c r="A78" s="81" t="s">
        <v>115</v>
      </c>
      <c r="B78" s="81"/>
      <c r="C78" s="81"/>
      <c r="D78" s="81"/>
      <c r="E78" s="81"/>
      <c r="F78" s="81"/>
      <c r="G78" s="57"/>
      <c r="H78" s="57"/>
      <c r="I78" s="57"/>
      <c r="J78" s="57"/>
      <c r="K78" s="57"/>
      <c r="L78" s="57"/>
    </row>
    <row r="79" spans="1:12" ht="15.75" customHeight="1" x14ac:dyDescent="0.25">
      <c r="A79" s="161" t="s">
        <v>195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</row>
    <row r="80" spans="1:12" ht="15.75" customHeight="1" x14ac:dyDescent="0.25">
      <c r="A80" s="81" t="s">
        <v>116</v>
      </c>
      <c r="B80" s="81"/>
      <c r="C80" s="81"/>
      <c r="D80" s="81"/>
      <c r="E80" s="81"/>
      <c r="F80" s="81"/>
      <c r="G80" s="57"/>
      <c r="H80" s="57"/>
      <c r="I80" s="57"/>
      <c r="J80" s="57"/>
      <c r="K80" s="57"/>
      <c r="L80" s="57"/>
    </row>
    <row r="81" spans="1:16" ht="136.5" customHeight="1" x14ac:dyDescent="0.25">
      <c r="A81" s="94" t="s">
        <v>146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</row>
    <row r="82" spans="1:16" ht="18.75" x14ac:dyDescent="0.25">
      <c r="A82" s="75" t="s">
        <v>125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</row>
    <row r="83" spans="1:16" x14ac:dyDescent="0.25">
      <c r="A83" s="76" t="s">
        <v>118</v>
      </c>
      <c r="B83" s="76"/>
      <c r="C83" s="76"/>
      <c r="D83" s="76"/>
      <c r="E83" s="76"/>
      <c r="F83" s="76"/>
    </row>
    <row r="84" spans="1:16" x14ac:dyDescent="0.25">
      <c r="A84" s="77" t="s">
        <v>135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6" ht="18.75" customHeight="1" x14ac:dyDescent="0.25">
      <c r="A85" s="76" t="s">
        <v>120</v>
      </c>
      <c r="B85" s="76"/>
      <c r="C85" s="76"/>
      <c r="D85" s="76"/>
      <c r="E85" s="76"/>
      <c r="F85" s="76"/>
    </row>
    <row r="86" spans="1:16" ht="15" customHeight="1" x14ac:dyDescent="0.25">
      <c r="A86" s="77" t="s">
        <v>173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6" ht="18.75" customHeight="1" x14ac:dyDescent="0.25">
      <c r="A87" s="76" t="s">
        <v>119</v>
      </c>
      <c r="B87" s="76"/>
      <c r="C87" s="76"/>
      <c r="D87" s="76"/>
      <c r="E87" s="76"/>
      <c r="F87" s="76"/>
    </row>
    <row r="88" spans="1:16" ht="51.75" customHeight="1" x14ac:dyDescent="0.3">
      <c r="A88" s="145" t="s">
        <v>7</v>
      </c>
      <c r="B88" s="149"/>
      <c r="C88" s="146"/>
      <c r="D88" s="151" t="s">
        <v>46</v>
      </c>
      <c r="E88" s="153" t="s">
        <v>47</v>
      </c>
      <c r="F88" s="153" t="s">
        <v>8</v>
      </c>
      <c r="G88" s="145" t="s">
        <v>62</v>
      </c>
      <c r="H88" s="146"/>
      <c r="I88" s="145" t="s">
        <v>9</v>
      </c>
      <c r="J88" s="146"/>
      <c r="K88" s="157" t="s">
        <v>61</v>
      </c>
      <c r="L88" s="158"/>
      <c r="M88" s="2"/>
      <c r="N88" s="2"/>
      <c r="O88" s="2"/>
      <c r="P88" s="2"/>
    </row>
    <row r="89" spans="1:16" ht="17.25" x14ac:dyDescent="0.3">
      <c r="A89" s="147"/>
      <c r="B89" s="150"/>
      <c r="C89" s="148"/>
      <c r="D89" s="152"/>
      <c r="E89" s="154"/>
      <c r="F89" s="154"/>
      <c r="G89" s="147"/>
      <c r="H89" s="148"/>
      <c r="I89" s="147"/>
      <c r="J89" s="148"/>
      <c r="K89" s="159"/>
      <c r="L89" s="160"/>
      <c r="M89" s="2"/>
      <c r="N89" s="2"/>
      <c r="O89" s="2"/>
      <c r="P89" s="2"/>
    </row>
    <row r="90" spans="1:16" ht="17.25" x14ac:dyDescent="0.3">
      <c r="A90" s="103">
        <v>1</v>
      </c>
      <c r="B90" s="66"/>
      <c r="C90" s="67"/>
      <c r="D90" s="25">
        <v>2</v>
      </c>
      <c r="E90" s="27">
        <v>3</v>
      </c>
      <c r="F90" s="27">
        <v>4</v>
      </c>
      <c r="G90" s="103">
        <v>5</v>
      </c>
      <c r="H90" s="67"/>
      <c r="I90" s="103">
        <v>6</v>
      </c>
      <c r="J90" s="67"/>
      <c r="K90" s="133">
        <v>7</v>
      </c>
      <c r="L90" s="134"/>
      <c r="M90" s="2"/>
      <c r="N90" s="2"/>
      <c r="O90" s="2"/>
      <c r="P90" s="2"/>
    </row>
    <row r="91" spans="1:16" ht="17.25" x14ac:dyDescent="0.3">
      <c r="A91" s="117" t="s">
        <v>174</v>
      </c>
      <c r="B91" s="117"/>
      <c r="C91" s="117"/>
      <c r="D91" s="27" t="s">
        <v>175</v>
      </c>
      <c r="E91" s="27">
        <v>30</v>
      </c>
      <c r="F91" s="27">
        <v>500</v>
      </c>
      <c r="G91" s="103">
        <f t="shared" ref="G91:G99" si="9">E91*F91</f>
        <v>15000</v>
      </c>
      <c r="H91" s="67"/>
      <c r="I91" s="103">
        <v>50</v>
      </c>
      <c r="J91" s="67"/>
      <c r="K91" s="155">
        <f t="shared" ref="K91:K99" si="10">E91*I91</f>
        <v>1500</v>
      </c>
      <c r="L91" s="156"/>
      <c r="M91" s="2"/>
      <c r="N91" s="2"/>
      <c r="O91" s="2"/>
      <c r="P91" s="2"/>
    </row>
    <row r="92" spans="1:16" ht="17.25" x14ac:dyDescent="0.3">
      <c r="A92" s="117" t="s">
        <v>156</v>
      </c>
      <c r="B92" s="117"/>
      <c r="C92" s="117"/>
      <c r="D92" s="27" t="s">
        <v>176</v>
      </c>
      <c r="E92" s="27">
        <v>50</v>
      </c>
      <c r="F92" s="27">
        <v>1000</v>
      </c>
      <c r="G92" s="103">
        <f t="shared" si="9"/>
        <v>50000</v>
      </c>
      <c r="H92" s="67"/>
      <c r="I92" s="103">
        <v>100</v>
      </c>
      <c r="J92" s="67"/>
      <c r="K92" s="155">
        <f t="shared" si="10"/>
        <v>5000</v>
      </c>
      <c r="L92" s="156"/>
      <c r="M92" s="2"/>
      <c r="N92" s="2"/>
      <c r="O92" s="2"/>
      <c r="P92" s="2"/>
    </row>
    <row r="93" spans="1:16" ht="17.25" customHeight="1" x14ac:dyDescent="0.3">
      <c r="A93" s="117" t="s">
        <v>177</v>
      </c>
      <c r="B93" s="117"/>
      <c r="C93" s="117"/>
      <c r="D93" s="27" t="s">
        <v>175</v>
      </c>
      <c r="E93" s="27">
        <v>80</v>
      </c>
      <c r="F93" s="27">
        <v>200</v>
      </c>
      <c r="G93" s="103">
        <f t="shared" si="9"/>
        <v>16000</v>
      </c>
      <c r="H93" s="67"/>
      <c r="I93" s="103">
        <v>20</v>
      </c>
      <c r="J93" s="67"/>
      <c r="K93" s="155">
        <f t="shared" si="10"/>
        <v>1600</v>
      </c>
      <c r="L93" s="156"/>
      <c r="M93" s="2"/>
      <c r="N93" s="2"/>
      <c r="O93" s="2"/>
      <c r="P93" s="2"/>
    </row>
    <row r="94" spans="1:16" ht="28.5" customHeight="1" x14ac:dyDescent="0.3">
      <c r="A94" s="117" t="s">
        <v>178</v>
      </c>
      <c r="B94" s="117"/>
      <c r="C94" s="117"/>
      <c r="D94" s="27" t="s">
        <v>175</v>
      </c>
      <c r="E94" s="27">
        <v>30</v>
      </c>
      <c r="F94" s="27">
        <v>170</v>
      </c>
      <c r="G94" s="103">
        <f t="shared" si="9"/>
        <v>5100</v>
      </c>
      <c r="H94" s="67"/>
      <c r="I94" s="103">
        <v>20</v>
      </c>
      <c r="J94" s="67"/>
      <c r="K94" s="155">
        <f t="shared" si="10"/>
        <v>600</v>
      </c>
      <c r="L94" s="156"/>
      <c r="M94" s="2"/>
      <c r="N94" s="2"/>
      <c r="O94" s="2"/>
      <c r="P94" s="2"/>
    </row>
    <row r="95" spans="1:16" ht="17.25" x14ac:dyDescent="0.3">
      <c r="A95" s="117" t="s">
        <v>179</v>
      </c>
      <c r="B95" s="117"/>
      <c r="C95" s="117"/>
      <c r="D95" s="27" t="s">
        <v>180</v>
      </c>
      <c r="E95" s="27">
        <v>1</v>
      </c>
      <c r="F95" s="27">
        <v>2000</v>
      </c>
      <c r="G95" s="103">
        <f t="shared" si="9"/>
        <v>2000</v>
      </c>
      <c r="H95" s="67"/>
      <c r="I95" s="103">
        <v>200</v>
      </c>
      <c r="J95" s="67"/>
      <c r="K95" s="155">
        <f t="shared" si="10"/>
        <v>200</v>
      </c>
      <c r="L95" s="156"/>
      <c r="M95" s="2"/>
      <c r="N95" s="2"/>
      <c r="O95" s="2"/>
      <c r="P95" s="2"/>
    </row>
    <row r="96" spans="1:16" ht="17.25" x14ac:dyDescent="0.3">
      <c r="A96" s="117" t="s">
        <v>181</v>
      </c>
      <c r="B96" s="117"/>
      <c r="C96" s="117"/>
      <c r="D96" s="27" t="s">
        <v>180</v>
      </c>
      <c r="E96" s="27">
        <v>2</v>
      </c>
      <c r="F96" s="27">
        <v>600</v>
      </c>
      <c r="G96" s="103">
        <f t="shared" si="9"/>
        <v>1200</v>
      </c>
      <c r="H96" s="67"/>
      <c r="I96" s="103">
        <v>0</v>
      </c>
      <c r="J96" s="67"/>
      <c r="K96" s="155">
        <f t="shared" si="10"/>
        <v>0</v>
      </c>
      <c r="L96" s="156"/>
      <c r="M96" s="2"/>
      <c r="N96" s="2"/>
      <c r="O96" s="2"/>
      <c r="P96" s="2"/>
    </row>
    <row r="97" spans="1:16" ht="17.25" x14ac:dyDescent="0.3">
      <c r="A97" s="117" t="s">
        <v>182</v>
      </c>
      <c r="B97" s="117"/>
      <c r="C97" s="117"/>
      <c r="D97" s="27" t="s">
        <v>176</v>
      </c>
      <c r="E97" s="27">
        <v>50</v>
      </c>
      <c r="F97" s="27">
        <v>200</v>
      </c>
      <c r="G97" s="103">
        <f t="shared" si="9"/>
        <v>10000</v>
      </c>
      <c r="H97" s="67"/>
      <c r="I97" s="103">
        <v>10</v>
      </c>
      <c r="J97" s="67"/>
      <c r="K97" s="155">
        <f t="shared" si="10"/>
        <v>500</v>
      </c>
      <c r="L97" s="156"/>
      <c r="M97" s="2"/>
      <c r="N97" s="2"/>
      <c r="O97" s="2"/>
      <c r="P97" s="2"/>
    </row>
    <row r="98" spans="1:16" ht="17.25" x14ac:dyDescent="0.3">
      <c r="A98" s="117" t="s">
        <v>183</v>
      </c>
      <c r="B98" s="117"/>
      <c r="C98" s="117"/>
      <c r="D98" s="27" t="s">
        <v>180</v>
      </c>
      <c r="E98" s="27">
        <v>2</v>
      </c>
      <c r="F98" s="27">
        <v>900</v>
      </c>
      <c r="G98" s="103">
        <f t="shared" si="9"/>
        <v>1800</v>
      </c>
      <c r="H98" s="67"/>
      <c r="I98" s="103">
        <v>50</v>
      </c>
      <c r="J98" s="67"/>
      <c r="K98" s="155">
        <f t="shared" si="10"/>
        <v>100</v>
      </c>
      <c r="L98" s="156"/>
      <c r="M98" s="2"/>
      <c r="N98" s="2"/>
      <c r="O98" s="2"/>
      <c r="P98" s="2"/>
    </row>
    <row r="99" spans="1:16" ht="17.25" x14ac:dyDescent="0.3">
      <c r="A99" s="117" t="s">
        <v>184</v>
      </c>
      <c r="B99" s="117"/>
      <c r="C99" s="117"/>
      <c r="D99" s="27" t="s">
        <v>175</v>
      </c>
      <c r="E99" s="27">
        <v>10</v>
      </c>
      <c r="F99" s="27">
        <v>350</v>
      </c>
      <c r="G99" s="103">
        <f t="shared" si="9"/>
        <v>3500</v>
      </c>
      <c r="H99" s="67"/>
      <c r="I99" s="103">
        <v>20</v>
      </c>
      <c r="J99" s="67"/>
      <c r="K99" s="155">
        <f t="shared" si="10"/>
        <v>200</v>
      </c>
      <c r="L99" s="156"/>
      <c r="M99" s="2"/>
      <c r="N99" s="2"/>
      <c r="O99" s="2"/>
      <c r="P99" s="2"/>
    </row>
    <row r="100" spans="1:16" ht="17.25" hidden="1" customHeight="1" x14ac:dyDescent="0.3">
      <c r="A100" s="117" t="s">
        <v>185</v>
      </c>
      <c r="B100" s="117"/>
      <c r="C100" s="117"/>
      <c r="D100" s="27" t="s">
        <v>180</v>
      </c>
      <c r="E100" s="27">
        <v>2</v>
      </c>
      <c r="F100" s="27">
        <v>1400</v>
      </c>
      <c r="G100" s="103">
        <f t="shared" ref="G100:G104" si="11">E100*F100</f>
        <v>2800</v>
      </c>
      <c r="H100" s="67"/>
      <c r="I100" s="103"/>
      <c r="J100" s="67"/>
      <c r="K100" s="133">
        <f t="shared" ref="K100:K104" si="12">E100*I100</f>
        <v>0</v>
      </c>
      <c r="L100" s="134"/>
      <c r="M100" s="2"/>
      <c r="N100" s="2"/>
      <c r="O100" s="2"/>
      <c r="P100" s="2"/>
    </row>
    <row r="101" spans="1:16" ht="17.25" hidden="1" x14ac:dyDescent="0.3">
      <c r="A101" s="120"/>
      <c r="B101" s="121"/>
      <c r="C101" s="122"/>
      <c r="D101" s="26"/>
      <c r="E101" s="26"/>
      <c r="F101" s="26"/>
      <c r="G101" s="103">
        <f t="shared" si="11"/>
        <v>0</v>
      </c>
      <c r="H101" s="67"/>
      <c r="I101" s="103"/>
      <c r="J101" s="67"/>
      <c r="K101" s="133">
        <f t="shared" si="12"/>
        <v>0</v>
      </c>
      <c r="L101" s="134"/>
      <c r="M101" s="2"/>
      <c r="N101" s="2"/>
      <c r="O101" s="2"/>
      <c r="P101" s="2"/>
    </row>
    <row r="102" spans="1:16" ht="17.25" hidden="1" x14ac:dyDescent="0.3">
      <c r="A102" s="120"/>
      <c r="B102" s="121"/>
      <c r="C102" s="122"/>
      <c r="D102" s="26"/>
      <c r="E102" s="26"/>
      <c r="F102" s="26"/>
      <c r="G102" s="103">
        <f t="shared" si="11"/>
        <v>0</v>
      </c>
      <c r="H102" s="67"/>
      <c r="I102" s="103"/>
      <c r="J102" s="67"/>
      <c r="K102" s="133">
        <f t="shared" si="12"/>
        <v>0</v>
      </c>
      <c r="L102" s="134"/>
      <c r="M102" s="2"/>
      <c r="N102" s="2"/>
      <c r="O102" s="2"/>
      <c r="P102" s="2"/>
    </row>
    <row r="103" spans="1:16" ht="17.25" hidden="1" x14ac:dyDescent="0.3">
      <c r="A103" s="120"/>
      <c r="B103" s="121"/>
      <c r="C103" s="122"/>
      <c r="D103" s="26"/>
      <c r="E103" s="26"/>
      <c r="F103" s="26"/>
      <c r="G103" s="103">
        <f t="shared" si="11"/>
        <v>0</v>
      </c>
      <c r="H103" s="67"/>
      <c r="I103" s="103"/>
      <c r="J103" s="67"/>
      <c r="K103" s="133">
        <f t="shared" si="12"/>
        <v>0</v>
      </c>
      <c r="L103" s="134"/>
      <c r="M103" s="2"/>
      <c r="N103" s="2"/>
      <c r="O103" s="2"/>
      <c r="P103" s="2"/>
    </row>
    <row r="104" spans="1:16" ht="17.25" hidden="1" x14ac:dyDescent="0.3">
      <c r="A104" s="120"/>
      <c r="B104" s="121"/>
      <c r="C104" s="122"/>
      <c r="D104" s="26"/>
      <c r="E104" s="26"/>
      <c r="F104" s="26"/>
      <c r="G104" s="103">
        <f t="shared" si="11"/>
        <v>0</v>
      </c>
      <c r="H104" s="67"/>
      <c r="I104" s="103"/>
      <c r="J104" s="67"/>
      <c r="K104" s="133">
        <f t="shared" si="12"/>
        <v>0</v>
      </c>
      <c r="L104" s="134"/>
      <c r="M104" s="2"/>
      <c r="N104" s="2"/>
      <c r="O104" s="2"/>
      <c r="P104" s="2"/>
    </row>
    <row r="105" spans="1:16" ht="17.25" x14ac:dyDescent="0.3">
      <c r="A105" s="120" t="s">
        <v>10</v>
      </c>
      <c r="B105" s="121"/>
      <c r="C105" s="122"/>
      <c r="D105" s="26"/>
      <c r="E105" s="26">
        <f>SUM(E99:E104)</f>
        <v>12</v>
      </c>
      <c r="F105" s="27" t="s">
        <v>11</v>
      </c>
      <c r="G105" s="103">
        <f>SUM(G91:G104)</f>
        <v>107400</v>
      </c>
      <c r="H105" s="67"/>
      <c r="I105" s="103" t="s">
        <v>11</v>
      </c>
      <c r="J105" s="67"/>
      <c r="K105" s="133">
        <f>SUM(K91:K104)</f>
        <v>9700</v>
      </c>
      <c r="L105" s="134"/>
      <c r="M105" s="2"/>
      <c r="N105" s="2"/>
      <c r="O105" s="2"/>
      <c r="P105" s="2"/>
    </row>
    <row r="106" spans="1:16" ht="17.25" x14ac:dyDescent="0.3">
      <c r="A106" s="15"/>
      <c r="B106" s="15"/>
      <c r="C106" s="15"/>
      <c r="D106" s="16"/>
      <c r="E106" s="16"/>
      <c r="F106" s="17"/>
      <c r="G106" s="17"/>
      <c r="H106" s="17"/>
      <c r="I106" s="17"/>
      <c r="J106" s="17"/>
      <c r="K106" s="18"/>
      <c r="L106" s="18"/>
      <c r="M106" s="2"/>
      <c r="N106" s="2"/>
      <c r="O106" s="2"/>
      <c r="P106" s="2"/>
    </row>
    <row r="107" spans="1:16" x14ac:dyDescent="0.25">
      <c r="A107" s="93" t="s">
        <v>121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</row>
    <row r="108" spans="1:16" ht="18.75" customHeight="1" x14ac:dyDescent="0.3">
      <c r="A108" s="103" t="s">
        <v>12</v>
      </c>
      <c r="B108" s="66"/>
      <c r="C108" s="67"/>
      <c r="D108" s="103" t="s">
        <v>13</v>
      </c>
      <c r="E108" s="67"/>
      <c r="F108" s="104" t="s">
        <v>12</v>
      </c>
      <c r="G108" s="104"/>
      <c r="H108" s="104"/>
      <c r="I108" s="68" t="s">
        <v>13</v>
      </c>
      <c r="J108" s="70"/>
      <c r="K108" s="2"/>
      <c r="L108" s="2"/>
      <c r="M108" s="2"/>
      <c r="N108" s="2"/>
      <c r="O108" s="2"/>
    </row>
    <row r="109" spans="1:16" ht="17.25" x14ac:dyDescent="0.3">
      <c r="A109" s="120" t="s">
        <v>152</v>
      </c>
      <c r="B109" s="121"/>
      <c r="C109" s="122"/>
      <c r="D109" s="103">
        <v>1000</v>
      </c>
      <c r="E109" s="67"/>
      <c r="F109" s="120" t="s">
        <v>123</v>
      </c>
      <c r="G109" s="121"/>
      <c r="H109" s="122"/>
      <c r="I109" s="118">
        <v>0</v>
      </c>
      <c r="J109" s="119"/>
      <c r="K109" s="2"/>
      <c r="L109" s="2"/>
      <c r="M109" s="2"/>
      <c r="N109" s="2"/>
      <c r="O109" s="2"/>
    </row>
    <row r="110" spans="1:16" ht="17.25" x14ac:dyDescent="0.3">
      <c r="A110" s="120" t="s">
        <v>15</v>
      </c>
      <c r="B110" s="121"/>
      <c r="C110" s="122"/>
      <c r="D110" s="103">
        <v>15000</v>
      </c>
      <c r="E110" s="67"/>
      <c r="F110" s="117" t="s">
        <v>14</v>
      </c>
      <c r="G110" s="117"/>
      <c r="H110" s="117"/>
      <c r="I110" s="118">
        <v>5000</v>
      </c>
      <c r="J110" s="119"/>
      <c r="K110" s="2"/>
      <c r="L110" s="2"/>
      <c r="M110" s="2"/>
      <c r="N110" s="2"/>
      <c r="O110" s="2"/>
    </row>
    <row r="111" spans="1:16" ht="17.25" x14ac:dyDescent="0.3">
      <c r="A111" s="120" t="s">
        <v>122</v>
      </c>
      <c r="B111" s="121"/>
      <c r="C111" s="122"/>
      <c r="D111" s="103">
        <v>800</v>
      </c>
      <c r="E111" s="67"/>
      <c r="F111" s="117" t="s">
        <v>124</v>
      </c>
      <c r="G111" s="117"/>
      <c r="H111" s="117"/>
      <c r="I111" s="118">
        <f>E32*1.3</f>
        <v>0</v>
      </c>
      <c r="J111" s="119"/>
      <c r="K111" s="2"/>
      <c r="L111" s="2"/>
      <c r="M111" s="2"/>
      <c r="N111" s="2"/>
      <c r="O111" s="2"/>
    </row>
    <row r="112" spans="1:16" ht="17.25" customHeight="1" x14ac:dyDescent="0.3">
      <c r="A112" s="120"/>
      <c r="B112" s="121"/>
      <c r="C112" s="122"/>
      <c r="D112" s="103"/>
      <c r="E112" s="67"/>
      <c r="F112" s="103" t="s">
        <v>6</v>
      </c>
      <c r="G112" s="66"/>
      <c r="H112" s="67"/>
      <c r="I112" s="103">
        <f>SUM(D109:E112)+SUM(I109:J111)</f>
        <v>21800</v>
      </c>
      <c r="J112" s="67"/>
      <c r="K112" s="2"/>
      <c r="L112" s="2"/>
      <c r="M112" s="2"/>
      <c r="N112" s="2"/>
      <c r="O112" s="2"/>
    </row>
    <row r="113" spans="1:14" ht="17.25" x14ac:dyDescent="0.3">
      <c r="A113" s="3"/>
      <c r="B113" s="3"/>
      <c r="C113" s="3"/>
      <c r="D113" s="7"/>
      <c r="E113" s="7"/>
      <c r="F113" s="7"/>
      <c r="G113" s="7"/>
      <c r="H113" s="2"/>
      <c r="I113" s="2"/>
      <c r="J113" s="2"/>
      <c r="K113" s="2"/>
      <c r="L113" s="2"/>
    </row>
    <row r="114" spans="1:14" ht="18.75" x14ac:dyDescent="0.25">
      <c r="A114" s="140" t="s">
        <v>33</v>
      </c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</row>
    <row r="115" spans="1:14" ht="16.5" x14ac:dyDescent="0.25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</row>
    <row r="116" spans="1:14" ht="16.5" x14ac:dyDescent="0.25">
      <c r="A116" s="3" t="s">
        <v>16</v>
      </c>
      <c r="B116" s="44" t="s">
        <v>71</v>
      </c>
      <c r="C116" s="44" t="s">
        <v>72</v>
      </c>
      <c r="D116" s="44" t="s">
        <v>73</v>
      </c>
      <c r="E116" s="44" t="s">
        <v>74</v>
      </c>
      <c r="F116" s="44" t="s">
        <v>75</v>
      </c>
      <c r="G116" s="44" t="s">
        <v>76</v>
      </c>
      <c r="H116" s="44" t="s">
        <v>77</v>
      </c>
      <c r="I116" s="44" t="s">
        <v>78</v>
      </c>
      <c r="J116" s="44" t="s">
        <v>67</v>
      </c>
      <c r="K116" s="44" t="s">
        <v>68</v>
      </c>
      <c r="L116" s="44" t="s">
        <v>69</v>
      </c>
      <c r="M116" s="44" t="s">
        <v>70</v>
      </c>
      <c r="N116" s="29"/>
    </row>
    <row r="117" spans="1:14" ht="17.25" x14ac:dyDescent="0.25">
      <c r="A117" s="3" t="s">
        <v>17</v>
      </c>
      <c r="B117" s="12">
        <v>0.5</v>
      </c>
      <c r="C117" s="12">
        <v>0.5</v>
      </c>
      <c r="D117" s="12">
        <v>0.5</v>
      </c>
      <c r="E117" s="12">
        <v>0.8</v>
      </c>
      <c r="F117" s="12">
        <v>0.8</v>
      </c>
      <c r="G117" s="12">
        <v>0.8</v>
      </c>
      <c r="H117" s="12">
        <v>0.7</v>
      </c>
      <c r="I117" s="12">
        <v>0.7</v>
      </c>
      <c r="J117" s="12">
        <v>0.8</v>
      </c>
      <c r="K117" s="12">
        <v>0.9</v>
      </c>
      <c r="L117" s="12">
        <v>1</v>
      </c>
      <c r="M117" s="12">
        <v>1</v>
      </c>
      <c r="N117" s="29"/>
    </row>
    <row r="118" spans="1:14" ht="48" customHeight="1" x14ac:dyDescent="0.25">
      <c r="A118" s="24" t="s">
        <v>18</v>
      </c>
      <c r="B118" s="24" t="s">
        <v>35</v>
      </c>
      <c r="C118" s="24" t="s">
        <v>36</v>
      </c>
      <c r="D118" s="24" t="s">
        <v>37</v>
      </c>
      <c r="E118" s="24" t="s">
        <v>44</v>
      </c>
      <c r="F118" s="24" t="s">
        <v>38</v>
      </c>
      <c r="G118" s="24" t="s">
        <v>39</v>
      </c>
      <c r="H118" s="24" t="s">
        <v>40</v>
      </c>
      <c r="I118" s="24" t="s">
        <v>41</v>
      </c>
      <c r="J118" s="24" t="s">
        <v>42</v>
      </c>
      <c r="K118" s="24" t="s">
        <v>45</v>
      </c>
      <c r="L118" s="24" t="s">
        <v>43</v>
      </c>
      <c r="M118" s="24" t="s">
        <v>63</v>
      </c>
      <c r="N118" s="24" t="s">
        <v>6</v>
      </c>
    </row>
    <row r="119" spans="1:14" x14ac:dyDescent="0.25">
      <c r="A119" s="47" t="s">
        <v>19</v>
      </c>
      <c r="B119" s="22">
        <f t="shared" ref="B119:M119" si="13">$G105*B117</f>
        <v>53700</v>
      </c>
      <c r="C119" s="22">
        <f t="shared" si="13"/>
        <v>53700</v>
      </c>
      <c r="D119" s="22">
        <f t="shared" si="13"/>
        <v>53700</v>
      </c>
      <c r="E119" s="22">
        <f t="shared" si="13"/>
        <v>85920</v>
      </c>
      <c r="F119" s="22">
        <f t="shared" si="13"/>
        <v>85920</v>
      </c>
      <c r="G119" s="22">
        <f t="shared" si="13"/>
        <v>85920</v>
      </c>
      <c r="H119" s="22">
        <f t="shared" si="13"/>
        <v>75180</v>
      </c>
      <c r="I119" s="22">
        <f t="shared" si="13"/>
        <v>75180</v>
      </c>
      <c r="J119" s="22">
        <f t="shared" si="13"/>
        <v>85920</v>
      </c>
      <c r="K119" s="22">
        <f t="shared" si="13"/>
        <v>96660</v>
      </c>
      <c r="L119" s="22">
        <f t="shared" si="13"/>
        <v>107400</v>
      </c>
      <c r="M119" s="22">
        <f t="shared" si="13"/>
        <v>107400</v>
      </c>
      <c r="N119" s="30">
        <f>SUM(B119:M119)</f>
        <v>966600</v>
      </c>
    </row>
    <row r="120" spans="1:14" x14ac:dyDescent="0.25">
      <c r="A120" s="47" t="s">
        <v>20</v>
      </c>
      <c r="B120" s="22">
        <f>SUM(B121:B133)</f>
        <v>33250</v>
      </c>
      <c r="C120" s="22">
        <f t="shared" ref="C120:M120" si="14">SUM(C121:C133)</f>
        <v>32450</v>
      </c>
      <c r="D120" s="22">
        <f t="shared" si="14"/>
        <v>32450</v>
      </c>
      <c r="E120" s="22">
        <f t="shared" si="14"/>
        <v>35360</v>
      </c>
      <c r="F120" s="22">
        <f t="shared" si="14"/>
        <v>35360</v>
      </c>
      <c r="G120" s="22">
        <f t="shared" si="14"/>
        <v>35360</v>
      </c>
      <c r="H120" s="22">
        <f t="shared" si="14"/>
        <v>34390</v>
      </c>
      <c r="I120" s="22">
        <f t="shared" si="14"/>
        <v>34390</v>
      </c>
      <c r="J120" s="22">
        <f t="shared" si="14"/>
        <v>35360</v>
      </c>
      <c r="K120" s="22">
        <f t="shared" si="14"/>
        <v>36330</v>
      </c>
      <c r="L120" s="22">
        <f t="shared" si="14"/>
        <v>37300</v>
      </c>
      <c r="M120" s="22">
        <f t="shared" si="14"/>
        <v>37300</v>
      </c>
      <c r="N120" s="30">
        <f t="shared" ref="N120:N137" si="15">SUM(B120:M120)</f>
        <v>419300</v>
      </c>
    </row>
    <row r="121" spans="1:14" x14ac:dyDescent="0.25">
      <c r="A121" s="48" t="s">
        <v>79</v>
      </c>
      <c r="B121" s="22">
        <f>$K105*B117</f>
        <v>4850</v>
      </c>
      <c r="C121" s="22">
        <f t="shared" ref="C121:M121" si="16">$K105*C117</f>
        <v>4850</v>
      </c>
      <c r="D121" s="22">
        <f t="shared" si="16"/>
        <v>4850</v>
      </c>
      <c r="E121" s="22">
        <f t="shared" si="16"/>
        <v>7760</v>
      </c>
      <c r="F121" s="22">
        <f t="shared" si="16"/>
        <v>7760</v>
      </c>
      <c r="G121" s="22">
        <f t="shared" si="16"/>
        <v>7760</v>
      </c>
      <c r="H121" s="22">
        <f t="shared" si="16"/>
        <v>6790</v>
      </c>
      <c r="I121" s="22">
        <f t="shared" si="16"/>
        <v>6790</v>
      </c>
      <c r="J121" s="22">
        <f t="shared" si="16"/>
        <v>7760</v>
      </c>
      <c r="K121" s="22">
        <f t="shared" si="16"/>
        <v>8730</v>
      </c>
      <c r="L121" s="22">
        <f t="shared" si="16"/>
        <v>9700</v>
      </c>
      <c r="M121" s="22">
        <f t="shared" si="16"/>
        <v>9700</v>
      </c>
      <c r="N121" s="30">
        <f t="shared" ref="N121" si="17">SUM(B121:M121)</f>
        <v>87300</v>
      </c>
    </row>
    <row r="122" spans="1:14" x14ac:dyDescent="0.25">
      <c r="A122" s="48" t="str">
        <f>A109</f>
        <v>Ремонт инструмента</v>
      </c>
      <c r="B122" s="22">
        <f>$D109</f>
        <v>1000</v>
      </c>
      <c r="C122" s="22">
        <f t="shared" ref="C122:M122" si="18">$D109</f>
        <v>1000</v>
      </c>
      <c r="D122" s="22">
        <f t="shared" si="18"/>
        <v>1000</v>
      </c>
      <c r="E122" s="22">
        <f t="shared" si="18"/>
        <v>1000</v>
      </c>
      <c r="F122" s="22">
        <f t="shared" si="18"/>
        <v>1000</v>
      </c>
      <c r="G122" s="22">
        <f t="shared" si="18"/>
        <v>1000</v>
      </c>
      <c r="H122" s="22">
        <f t="shared" si="18"/>
        <v>1000</v>
      </c>
      <c r="I122" s="22">
        <f t="shared" si="18"/>
        <v>1000</v>
      </c>
      <c r="J122" s="22">
        <f t="shared" si="18"/>
        <v>1000</v>
      </c>
      <c r="K122" s="22">
        <f t="shared" si="18"/>
        <v>1000</v>
      </c>
      <c r="L122" s="22">
        <f t="shared" si="18"/>
        <v>1000</v>
      </c>
      <c r="M122" s="22">
        <f t="shared" si="18"/>
        <v>1000</v>
      </c>
      <c r="N122" s="30">
        <f t="shared" si="15"/>
        <v>12000</v>
      </c>
    </row>
    <row r="123" spans="1:14" ht="16.5" customHeight="1" x14ac:dyDescent="0.25">
      <c r="A123" s="48" t="str">
        <f>A110</f>
        <v>Транспортные расходы</v>
      </c>
      <c r="B123" s="22">
        <f t="shared" ref="B123:M125" si="19">$D110</f>
        <v>15000</v>
      </c>
      <c r="C123" s="22">
        <f t="shared" si="19"/>
        <v>15000</v>
      </c>
      <c r="D123" s="22">
        <f t="shared" si="19"/>
        <v>15000</v>
      </c>
      <c r="E123" s="22">
        <f t="shared" si="19"/>
        <v>15000</v>
      </c>
      <c r="F123" s="22">
        <f t="shared" si="19"/>
        <v>15000</v>
      </c>
      <c r="G123" s="22">
        <f t="shared" si="19"/>
        <v>15000</v>
      </c>
      <c r="H123" s="22">
        <f t="shared" si="19"/>
        <v>15000</v>
      </c>
      <c r="I123" s="22">
        <f t="shared" si="19"/>
        <v>15000</v>
      </c>
      <c r="J123" s="22">
        <f t="shared" si="19"/>
        <v>15000</v>
      </c>
      <c r="K123" s="22">
        <f t="shared" si="19"/>
        <v>15000</v>
      </c>
      <c r="L123" s="22">
        <f t="shared" si="19"/>
        <v>15000</v>
      </c>
      <c r="M123" s="22">
        <f t="shared" si="19"/>
        <v>15000</v>
      </c>
      <c r="N123" s="30">
        <f t="shared" ref="N123:N125" si="20">SUM(B123:M123)</f>
        <v>180000</v>
      </c>
    </row>
    <row r="124" spans="1:14" ht="19.5" hidden="1" customHeight="1" x14ac:dyDescent="0.25">
      <c r="A124" s="48" t="str">
        <f>A107</f>
        <v>Ежемесячные затраты:</v>
      </c>
      <c r="B124" s="22">
        <f t="shared" si="19"/>
        <v>800</v>
      </c>
      <c r="C124" s="22">
        <f t="shared" ref="C124:M124" si="21">$D107</f>
        <v>0</v>
      </c>
      <c r="D124" s="22">
        <f t="shared" si="21"/>
        <v>0</v>
      </c>
      <c r="E124" s="22">
        <f t="shared" si="21"/>
        <v>0</v>
      </c>
      <c r="F124" s="22">
        <f t="shared" si="21"/>
        <v>0</v>
      </c>
      <c r="G124" s="22">
        <f t="shared" si="21"/>
        <v>0</v>
      </c>
      <c r="H124" s="22">
        <f t="shared" si="21"/>
        <v>0</v>
      </c>
      <c r="I124" s="22">
        <f t="shared" si="21"/>
        <v>0</v>
      </c>
      <c r="J124" s="22">
        <f t="shared" si="21"/>
        <v>0</v>
      </c>
      <c r="K124" s="22">
        <f t="shared" si="21"/>
        <v>0</v>
      </c>
      <c r="L124" s="22">
        <f t="shared" si="21"/>
        <v>0</v>
      </c>
      <c r="M124" s="22">
        <f t="shared" si="21"/>
        <v>0</v>
      </c>
      <c r="N124" s="30">
        <f t="shared" si="20"/>
        <v>800</v>
      </c>
    </row>
    <row r="125" spans="1:14" ht="25.5" hidden="1" x14ac:dyDescent="0.25">
      <c r="A125" s="48" t="str">
        <f>A108</f>
        <v>Наименование</v>
      </c>
      <c r="B125" s="22">
        <f t="shared" si="19"/>
        <v>0</v>
      </c>
      <c r="C125" s="22" t="str">
        <f t="shared" ref="C125:M125" si="22">$D108</f>
        <v>Руб./мес.</v>
      </c>
      <c r="D125" s="22" t="str">
        <f t="shared" si="22"/>
        <v>Руб./мес.</v>
      </c>
      <c r="E125" s="22" t="str">
        <f t="shared" si="22"/>
        <v>Руб./мес.</v>
      </c>
      <c r="F125" s="22" t="str">
        <f t="shared" si="22"/>
        <v>Руб./мес.</v>
      </c>
      <c r="G125" s="22" t="str">
        <f t="shared" si="22"/>
        <v>Руб./мес.</v>
      </c>
      <c r="H125" s="22" t="str">
        <f t="shared" si="22"/>
        <v>Руб./мес.</v>
      </c>
      <c r="I125" s="22" t="str">
        <f t="shared" si="22"/>
        <v>Руб./мес.</v>
      </c>
      <c r="J125" s="22" t="str">
        <f t="shared" si="22"/>
        <v>Руб./мес.</v>
      </c>
      <c r="K125" s="22" t="str">
        <f t="shared" si="22"/>
        <v>Руб./мес.</v>
      </c>
      <c r="L125" s="22" t="str">
        <f t="shared" si="22"/>
        <v>Руб./мес.</v>
      </c>
      <c r="M125" s="22" t="str">
        <f t="shared" si="22"/>
        <v>Руб./мес.</v>
      </c>
      <c r="N125" s="30">
        <f t="shared" si="20"/>
        <v>0</v>
      </c>
    </row>
    <row r="126" spans="1:14" ht="15.75" customHeight="1" x14ac:dyDescent="0.25">
      <c r="A126" s="48" t="str">
        <f>A111</f>
        <v>Банковское обслуживание</v>
      </c>
      <c r="B126" s="22">
        <f>$D111</f>
        <v>800</v>
      </c>
      <c r="C126" s="22">
        <f t="shared" ref="C126:M126" si="23">$D111</f>
        <v>800</v>
      </c>
      <c r="D126" s="22">
        <f t="shared" si="23"/>
        <v>800</v>
      </c>
      <c r="E126" s="22">
        <f t="shared" si="23"/>
        <v>800</v>
      </c>
      <c r="F126" s="22">
        <f t="shared" si="23"/>
        <v>800</v>
      </c>
      <c r="G126" s="22">
        <f t="shared" si="23"/>
        <v>800</v>
      </c>
      <c r="H126" s="22">
        <f t="shared" si="23"/>
        <v>800</v>
      </c>
      <c r="I126" s="22">
        <f t="shared" si="23"/>
        <v>800</v>
      </c>
      <c r="J126" s="22">
        <f t="shared" si="23"/>
        <v>800</v>
      </c>
      <c r="K126" s="22">
        <f t="shared" si="23"/>
        <v>800</v>
      </c>
      <c r="L126" s="22">
        <f t="shared" si="23"/>
        <v>800</v>
      </c>
      <c r="M126" s="22">
        <f t="shared" si="23"/>
        <v>800</v>
      </c>
      <c r="N126" s="30">
        <f t="shared" si="15"/>
        <v>9600</v>
      </c>
    </row>
    <row r="127" spans="1:14" ht="19.5" hidden="1" customHeight="1" x14ac:dyDescent="0.25">
      <c r="A127" s="48" t="str">
        <f>A111</f>
        <v>Банковское обслуживание</v>
      </c>
      <c r="B127" s="22">
        <f t="shared" ref="B127:M127" si="24">$D111</f>
        <v>800</v>
      </c>
      <c r="C127" s="22">
        <f t="shared" si="24"/>
        <v>800</v>
      </c>
      <c r="D127" s="22">
        <f t="shared" si="24"/>
        <v>800</v>
      </c>
      <c r="E127" s="22">
        <f t="shared" si="24"/>
        <v>800</v>
      </c>
      <c r="F127" s="22">
        <f t="shared" si="24"/>
        <v>800</v>
      </c>
      <c r="G127" s="22">
        <f t="shared" si="24"/>
        <v>800</v>
      </c>
      <c r="H127" s="22">
        <f t="shared" si="24"/>
        <v>800</v>
      </c>
      <c r="I127" s="22">
        <f t="shared" si="24"/>
        <v>800</v>
      </c>
      <c r="J127" s="22">
        <f t="shared" si="24"/>
        <v>800</v>
      </c>
      <c r="K127" s="22">
        <f t="shared" si="24"/>
        <v>800</v>
      </c>
      <c r="L127" s="22">
        <f t="shared" si="24"/>
        <v>800</v>
      </c>
      <c r="M127" s="22">
        <f t="shared" si="24"/>
        <v>800</v>
      </c>
      <c r="N127" s="30">
        <f t="shared" si="15"/>
        <v>9600</v>
      </c>
    </row>
    <row r="128" spans="1:14" hidden="1" x14ac:dyDescent="0.25">
      <c r="A128" s="48">
        <f>A112</f>
        <v>0</v>
      </c>
      <c r="B128" s="22">
        <f t="shared" ref="B128:M128" si="25">$D112</f>
        <v>0</v>
      </c>
      <c r="C128" s="22">
        <f t="shared" si="25"/>
        <v>0</v>
      </c>
      <c r="D128" s="22">
        <f t="shared" si="25"/>
        <v>0</v>
      </c>
      <c r="E128" s="22">
        <f t="shared" si="25"/>
        <v>0</v>
      </c>
      <c r="F128" s="22">
        <f t="shared" si="25"/>
        <v>0</v>
      </c>
      <c r="G128" s="22">
        <f t="shared" si="25"/>
        <v>0</v>
      </c>
      <c r="H128" s="22">
        <f t="shared" si="25"/>
        <v>0</v>
      </c>
      <c r="I128" s="22">
        <f t="shared" si="25"/>
        <v>0</v>
      </c>
      <c r="J128" s="22">
        <f t="shared" si="25"/>
        <v>0</v>
      </c>
      <c r="K128" s="22">
        <f t="shared" si="25"/>
        <v>0</v>
      </c>
      <c r="L128" s="22">
        <f t="shared" si="25"/>
        <v>0</v>
      </c>
      <c r="M128" s="22">
        <f t="shared" si="25"/>
        <v>0</v>
      </c>
      <c r="N128" s="30">
        <f t="shared" si="15"/>
        <v>0</v>
      </c>
    </row>
    <row r="129" spans="1:14" ht="14.25" customHeight="1" x14ac:dyDescent="0.25">
      <c r="A129" s="48" t="str">
        <f>F109</f>
        <v>Коммунальные платежи</v>
      </c>
      <c r="B129" s="22">
        <f>$I109*B117</f>
        <v>0</v>
      </c>
      <c r="C129" s="22">
        <f t="shared" ref="C129:M129" si="26">$I109*C117</f>
        <v>0</v>
      </c>
      <c r="D129" s="22">
        <f t="shared" si="26"/>
        <v>0</v>
      </c>
      <c r="E129" s="22">
        <f t="shared" si="26"/>
        <v>0</v>
      </c>
      <c r="F129" s="22">
        <f t="shared" si="26"/>
        <v>0</v>
      </c>
      <c r="G129" s="22">
        <f t="shared" si="26"/>
        <v>0</v>
      </c>
      <c r="H129" s="22">
        <f t="shared" si="26"/>
        <v>0</v>
      </c>
      <c r="I129" s="22">
        <f t="shared" si="26"/>
        <v>0</v>
      </c>
      <c r="J129" s="22">
        <f t="shared" si="26"/>
        <v>0</v>
      </c>
      <c r="K129" s="22">
        <f t="shared" si="26"/>
        <v>0</v>
      </c>
      <c r="L129" s="22">
        <f t="shared" si="26"/>
        <v>0</v>
      </c>
      <c r="M129" s="22">
        <f t="shared" si="26"/>
        <v>0</v>
      </c>
      <c r="N129" s="30">
        <f t="shared" si="15"/>
        <v>0</v>
      </c>
    </row>
    <row r="130" spans="1:14" ht="15" customHeight="1" x14ac:dyDescent="0.25">
      <c r="A130" s="48" t="str">
        <f>F110</f>
        <v>Реклама</v>
      </c>
      <c r="B130" s="22">
        <f t="shared" ref="B130:M131" si="27">$I110</f>
        <v>5000</v>
      </c>
      <c r="C130" s="22">
        <f t="shared" si="27"/>
        <v>5000</v>
      </c>
      <c r="D130" s="22">
        <f t="shared" si="27"/>
        <v>5000</v>
      </c>
      <c r="E130" s="22">
        <f t="shared" si="27"/>
        <v>5000</v>
      </c>
      <c r="F130" s="22">
        <f t="shared" si="27"/>
        <v>5000</v>
      </c>
      <c r="G130" s="22">
        <f t="shared" si="27"/>
        <v>5000</v>
      </c>
      <c r="H130" s="22">
        <f t="shared" si="27"/>
        <v>5000</v>
      </c>
      <c r="I130" s="22">
        <f t="shared" si="27"/>
        <v>5000</v>
      </c>
      <c r="J130" s="22">
        <f t="shared" si="27"/>
        <v>5000</v>
      </c>
      <c r="K130" s="22">
        <f t="shared" si="27"/>
        <v>5000</v>
      </c>
      <c r="L130" s="22">
        <f t="shared" si="27"/>
        <v>5000</v>
      </c>
      <c r="M130" s="22">
        <f t="shared" si="27"/>
        <v>5000</v>
      </c>
      <c r="N130" s="30">
        <f t="shared" ref="N130" si="28">SUM(B130:M130)</f>
        <v>60000</v>
      </c>
    </row>
    <row r="131" spans="1:14" x14ac:dyDescent="0.25">
      <c r="A131" s="48" t="str">
        <f>F111</f>
        <v>ФОТ</v>
      </c>
      <c r="B131" s="22">
        <f t="shared" si="27"/>
        <v>0</v>
      </c>
      <c r="C131" s="22">
        <f t="shared" si="27"/>
        <v>0</v>
      </c>
      <c r="D131" s="22">
        <f t="shared" si="27"/>
        <v>0</v>
      </c>
      <c r="E131" s="22">
        <f t="shared" si="27"/>
        <v>0</v>
      </c>
      <c r="F131" s="22">
        <f t="shared" si="27"/>
        <v>0</v>
      </c>
      <c r="G131" s="22">
        <f t="shared" si="27"/>
        <v>0</v>
      </c>
      <c r="H131" s="22">
        <f t="shared" si="27"/>
        <v>0</v>
      </c>
      <c r="I131" s="22">
        <f t="shared" si="27"/>
        <v>0</v>
      </c>
      <c r="J131" s="22">
        <f t="shared" si="27"/>
        <v>0</v>
      </c>
      <c r="K131" s="22">
        <f t="shared" si="27"/>
        <v>0</v>
      </c>
      <c r="L131" s="22">
        <f t="shared" si="27"/>
        <v>0</v>
      </c>
      <c r="M131" s="22">
        <f t="shared" si="27"/>
        <v>0</v>
      </c>
      <c r="N131" s="30">
        <f t="shared" si="15"/>
        <v>0</v>
      </c>
    </row>
    <row r="132" spans="1:14" hidden="1" x14ac:dyDescent="0.25">
      <c r="A132" s="48" t="str">
        <f>F110</f>
        <v>Реклама</v>
      </c>
      <c r="B132" s="22">
        <f t="shared" ref="B132:M132" si="29">$I110</f>
        <v>5000</v>
      </c>
      <c r="C132" s="22">
        <f t="shared" si="29"/>
        <v>5000</v>
      </c>
      <c r="D132" s="22">
        <f t="shared" si="29"/>
        <v>5000</v>
      </c>
      <c r="E132" s="22">
        <f t="shared" si="29"/>
        <v>5000</v>
      </c>
      <c r="F132" s="22">
        <f t="shared" si="29"/>
        <v>5000</v>
      </c>
      <c r="G132" s="22">
        <f t="shared" si="29"/>
        <v>5000</v>
      </c>
      <c r="H132" s="22">
        <f t="shared" si="29"/>
        <v>5000</v>
      </c>
      <c r="I132" s="22">
        <f t="shared" si="29"/>
        <v>5000</v>
      </c>
      <c r="J132" s="22">
        <f t="shared" si="29"/>
        <v>5000</v>
      </c>
      <c r="K132" s="22">
        <f t="shared" si="29"/>
        <v>5000</v>
      </c>
      <c r="L132" s="22">
        <f t="shared" si="29"/>
        <v>5000</v>
      </c>
      <c r="M132" s="22">
        <f t="shared" si="29"/>
        <v>5000</v>
      </c>
      <c r="N132" s="30">
        <f t="shared" si="15"/>
        <v>60000</v>
      </c>
    </row>
    <row r="133" spans="1:14" hidden="1" x14ac:dyDescent="0.25">
      <c r="A133" s="48" t="str">
        <f>F111</f>
        <v>ФОТ</v>
      </c>
      <c r="B133" s="22">
        <f t="shared" ref="B133:M133" si="30">$I111</f>
        <v>0</v>
      </c>
      <c r="C133" s="22">
        <f t="shared" si="30"/>
        <v>0</v>
      </c>
      <c r="D133" s="22">
        <f t="shared" si="30"/>
        <v>0</v>
      </c>
      <c r="E133" s="22">
        <f t="shared" si="30"/>
        <v>0</v>
      </c>
      <c r="F133" s="22">
        <f t="shared" si="30"/>
        <v>0</v>
      </c>
      <c r="G133" s="22">
        <f t="shared" si="30"/>
        <v>0</v>
      </c>
      <c r="H133" s="22">
        <f t="shared" si="30"/>
        <v>0</v>
      </c>
      <c r="I133" s="22">
        <f t="shared" si="30"/>
        <v>0</v>
      </c>
      <c r="J133" s="22">
        <f t="shared" si="30"/>
        <v>0</v>
      </c>
      <c r="K133" s="22">
        <f t="shared" si="30"/>
        <v>0</v>
      </c>
      <c r="L133" s="22">
        <f t="shared" si="30"/>
        <v>0</v>
      </c>
      <c r="M133" s="22">
        <f t="shared" si="30"/>
        <v>0</v>
      </c>
      <c r="N133" s="30">
        <f t="shared" si="15"/>
        <v>0</v>
      </c>
    </row>
    <row r="134" spans="1:14" x14ac:dyDescent="0.25">
      <c r="A134" s="47" t="s">
        <v>21</v>
      </c>
      <c r="B134" s="22">
        <f t="shared" ref="B134:M134" si="31">SUM(B135:B136)</f>
        <v>2148</v>
      </c>
      <c r="C134" s="22">
        <f t="shared" si="31"/>
        <v>2148</v>
      </c>
      <c r="D134" s="22">
        <f t="shared" si="31"/>
        <v>2148</v>
      </c>
      <c r="E134" s="22">
        <f t="shared" si="31"/>
        <v>3436.8</v>
      </c>
      <c r="F134" s="22">
        <f t="shared" si="31"/>
        <v>3436.8</v>
      </c>
      <c r="G134" s="22">
        <f t="shared" si="31"/>
        <v>3436.8</v>
      </c>
      <c r="H134" s="22">
        <f t="shared" si="31"/>
        <v>3007.2000000000003</v>
      </c>
      <c r="I134" s="22">
        <f t="shared" si="31"/>
        <v>3007.2000000000003</v>
      </c>
      <c r="J134" s="22">
        <f t="shared" si="31"/>
        <v>3436.8</v>
      </c>
      <c r="K134" s="22">
        <f t="shared" si="31"/>
        <v>3866.4</v>
      </c>
      <c r="L134" s="22">
        <f t="shared" si="31"/>
        <v>4296</v>
      </c>
      <c r="M134" s="22">
        <f t="shared" si="31"/>
        <v>4296</v>
      </c>
      <c r="N134" s="30">
        <f t="shared" si="15"/>
        <v>38664</v>
      </c>
    </row>
    <row r="135" spans="1:14" x14ac:dyDescent="0.25">
      <c r="A135" s="48" t="s">
        <v>66</v>
      </c>
      <c r="B135" s="22">
        <f t="shared" ref="B135:M135" si="32">B119*0.04</f>
        <v>2148</v>
      </c>
      <c r="C135" s="22">
        <f t="shared" si="32"/>
        <v>2148</v>
      </c>
      <c r="D135" s="22">
        <f t="shared" si="32"/>
        <v>2148</v>
      </c>
      <c r="E135" s="22">
        <f t="shared" si="32"/>
        <v>3436.8</v>
      </c>
      <c r="F135" s="22">
        <f t="shared" si="32"/>
        <v>3436.8</v>
      </c>
      <c r="G135" s="22">
        <f t="shared" si="32"/>
        <v>3436.8</v>
      </c>
      <c r="H135" s="22">
        <f t="shared" si="32"/>
        <v>3007.2000000000003</v>
      </c>
      <c r="I135" s="22">
        <f t="shared" si="32"/>
        <v>3007.2000000000003</v>
      </c>
      <c r="J135" s="22">
        <f t="shared" si="32"/>
        <v>3436.8</v>
      </c>
      <c r="K135" s="22">
        <f t="shared" si="32"/>
        <v>3866.4</v>
      </c>
      <c r="L135" s="22">
        <f t="shared" si="32"/>
        <v>4296</v>
      </c>
      <c r="M135" s="22">
        <f t="shared" si="32"/>
        <v>4296</v>
      </c>
      <c r="N135" s="30">
        <f t="shared" si="15"/>
        <v>38664</v>
      </c>
    </row>
    <row r="136" spans="1:14" hidden="1" x14ac:dyDescent="0.25">
      <c r="A136" s="48" t="s">
        <v>48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30"/>
      <c r="N136" s="30">
        <f t="shared" si="15"/>
        <v>0</v>
      </c>
    </row>
    <row r="137" spans="1:14" x14ac:dyDescent="0.25">
      <c r="A137" s="47" t="s">
        <v>22</v>
      </c>
      <c r="B137" s="22">
        <f t="shared" ref="B137:M137" si="33">B119-B120-B134</f>
        <v>18302</v>
      </c>
      <c r="C137" s="22">
        <f t="shared" si="33"/>
        <v>19102</v>
      </c>
      <c r="D137" s="22">
        <f t="shared" si="33"/>
        <v>19102</v>
      </c>
      <c r="E137" s="22">
        <f t="shared" si="33"/>
        <v>47123.199999999997</v>
      </c>
      <c r="F137" s="22">
        <f t="shared" si="33"/>
        <v>47123.199999999997</v>
      </c>
      <c r="G137" s="22">
        <f t="shared" si="33"/>
        <v>47123.199999999997</v>
      </c>
      <c r="H137" s="22">
        <f t="shared" si="33"/>
        <v>37782.800000000003</v>
      </c>
      <c r="I137" s="22">
        <f t="shared" si="33"/>
        <v>37782.800000000003</v>
      </c>
      <c r="J137" s="22">
        <f t="shared" si="33"/>
        <v>47123.199999999997</v>
      </c>
      <c r="K137" s="22">
        <f t="shared" si="33"/>
        <v>56463.6</v>
      </c>
      <c r="L137" s="22">
        <f t="shared" si="33"/>
        <v>65804</v>
      </c>
      <c r="M137" s="22">
        <f t="shared" si="33"/>
        <v>65804</v>
      </c>
      <c r="N137" s="30">
        <f t="shared" si="15"/>
        <v>508635.99999999994</v>
      </c>
    </row>
    <row r="138" spans="1:14" ht="29.25" customHeight="1" x14ac:dyDescent="0.25">
      <c r="A138" s="49">
        <f>-E64</f>
        <v>-350000</v>
      </c>
      <c r="B138" s="23">
        <f>A138+B137</f>
        <v>-331698</v>
      </c>
      <c r="C138" s="23">
        <f t="shared" ref="C138:M138" si="34">B138+C137</f>
        <v>-312596</v>
      </c>
      <c r="D138" s="23">
        <f t="shared" si="34"/>
        <v>-293494</v>
      </c>
      <c r="E138" s="23">
        <f t="shared" si="34"/>
        <v>-246370.8</v>
      </c>
      <c r="F138" s="23">
        <f t="shared" si="34"/>
        <v>-199247.59999999998</v>
      </c>
      <c r="G138" s="23">
        <f t="shared" si="34"/>
        <v>-152124.39999999997</v>
      </c>
      <c r="H138" s="23">
        <f t="shared" si="34"/>
        <v>-114341.59999999996</v>
      </c>
      <c r="I138" s="23">
        <f t="shared" si="34"/>
        <v>-76558.799999999959</v>
      </c>
      <c r="J138" s="23">
        <f t="shared" si="34"/>
        <v>-29435.599999999962</v>
      </c>
      <c r="K138" s="23">
        <f t="shared" si="34"/>
        <v>27028.000000000036</v>
      </c>
      <c r="L138" s="23">
        <f t="shared" si="34"/>
        <v>92832.000000000029</v>
      </c>
      <c r="M138" s="23">
        <f t="shared" si="34"/>
        <v>158636.00000000003</v>
      </c>
      <c r="N138" s="30"/>
    </row>
    <row r="140" spans="1:14" ht="16.5" x14ac:dyDescent="0.25">
      <c r="A140" s="13" t="s">
        <v>23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4"/>
      <c r="N140" s="14"/>
    </row>
    <row r="141" spans="1:14" ht="31.5" customHeight="1" x14ac:dyDescent="0.25">
      <c r="A141" s="22" t="s">
        <v>24</v>
      </c>
      <c r="B141" s="129" t="s">
        <v>34</v>
      </c>
      <c r="C141" s="130"/>
      <c r="D141" s="86" t="s">
        <v>25</v>
      </c>
      <c r="E141" s="86"/>
      <c r="F141" s="31"/>
      <c r="G141" s="86" t="s">
        <v>57</v>
      </c>
      <c r="H141" s="86"/>
      <c r="I141" s="86"/>
      <c r="J141" s="86"/>
      <c r="K141" s="86"/>
      <c r="L141" s="32" t="s">
        <v>58</v>
      </c>
      <c r="M141" s="86" t="s">
        <v>60</v>
      </c>
      <c r="N141" s="86"/>
    </row>
    <row r="142" spans="1:14" ht="18" customHeight="1" x14ac:dyDescent="0.25">
      <c r="A142" s="33" t="s">
        <v>26</v>
      </c>
      <c r="B142" s="131">
        <f>D142/12</f>
        <v>80550</v>
      </c>
      <c r="C142" s="132"/>
      <c r="D142" s="126">
        <f>N119</f>
        <v>966600</v>
      </c>
      <c r="E142" s="127"/>
      <c r="F142" s="31"/>
      <c r="G142" s="123" t="s">
        <v>49</v>
      </c>
      <c r="H142" s="123"/>
      <c r="I142" s="123"/>
      <c r="J142" s="123"/>
      <c r="K142" s="123"/>
      <c r="L142" s="22" t="s">
        <v>54</v>
      </c>
      <c r="M142" s="86">
        <f>E64</f>
        <v>350000</v>
      </c>
      <c r="N142" s="86"/>
    </row>
    <row r="143" spans="1:14" x14ac:dyDescent="0.25">
      <c r="A143" s="33" t="s">
        <v>27</v>
      </c>
      <c r="B143" s="131">
        <f>D143/12</f>
        <v>7275</v>
      </c>
      <c r="C143" s="132"/>
      <c r="D143" s="126">
        <f>N121</f>
        <v>87300</v>
      </c>
      <c r="E143" s="127"/>
      <c r="F143" s="31"/>
      <c r="G143" s="124" t="s">
        <v>50</v>
      </c>
      <c r="H143" s="124"/>
      <c r="I143" s="124"/>
      <c r="J143" s="124"/>
      <c r="K143" s="124"/>
      <c r="L143" s="22" t="s">
        <v>54</v>
      </c>
      <c r="M143" s="142">
        <f>B142</f>
        <v>80550</v>
      </c>
      <c r="N143" s="142"/>
    </row>
    <row r="144" spans="1:14" x14ac:dyDescent="0.25">
      <c r="A144" s="33" t="s">
        <v>28</v>
      </c>
      <c r="B144" s="131">
        <f t="shared" ref="B144:B146" si="35">D144/12</f>
        <v>27666.666666666668</v>
      </c>
      <c r="C144" s="132"/>
      <c r="D144" s="126">
        <f>N120-N121</f>
        <v>332000</v>
      </c>
      <c r="E144" s="127"/>
      <c r="F144" s="31"/>
      <c r="G144" s="124" t="s">
        <v>51</v>
      </c>
      <c r="H144" s="124"/>
      <c r="I144" s="124"/>
      <c r="J144" s="124"/>
      <c r="K144" s="124"/>
      <c r="L144" s="22" t="s">
        <v>54</v>
      </c>
      <c r="M144" s="142">
        <f>B143</f>
        <v>7275</v>
      </c>
      <c r="N144" s="142"/>
    </row>
    <row r="145" spans="1:14" ht="26.25" customHeight="1" x14ac:dyDescent="0.25">
      <c r="A145" s="33" t="s">
        <v>29</v>
      </c>
      <c r="B145" s="131">
        <f t="shared" si="35"/>
        <v>3222</v>
      </c>
      <c r="C145" s="132"/>
      <c r="D145" s="126">
        <f>N134</f>
        <v>38664</v>
      </c>
      <c r="E145" s="127"/>
      <c r="F145" s="31"/>
      <c r="G145" s="124" t="s">
        <v>59</v>
      </c>
      <c r="H145" s="124"/>
      <c r="I145" s="124"/>
      <c r="J145" s="124"/>
      <c r="K145" s="124"/>
      <c r="L145" s="22" t="s">
        <v>54</v>
      </c>
      <c r="M145" s="142">
        <f>B146</f>
        <v>42386.333333333336</v>
      </c>
      <c r="N145" s="142"/>
    </row>
    <row r="146" spans="1:14" ht="26.25" customHeight="1" x14ac:dyDescent="0.25">
      <c r="A146" s="33" t="s">
        <v>30</v>
      </c>
      <c r="B146" s="131">
        <f t="shared" si="35"/>
        <v>42386.333333333336</v>
      </c>
      <c r="C146" s="132"/>
      <c r="D146" s="126">
        <f>D142-D143-D144-D145</f>
        <v>508636</v>
      </c>
      <c r="E146" s="127"/>
      <c r="F146" s="31"/>
      <c r="G146" s="124" t="s">
        <v>52</v>
      </c>
      <c r="H146" s="124"/>
      <c r="I146" s="124"/>
      <c r="J146" s="124"/>
      <c r="K146" s="124"/>
      <c r="L146" s="22" t="s">
        <v>55</v>
      </c>
      <c r="M146" s="135">
        <v>9</v>
      </c>
      <c r="N146" s="136"/>
    </row>
    <row r="147" spans="1:14" x14ac:dyDescent="0.25">
      <c r="A147" s="35"/>
      <c r="B147" s="36"/>
      <c r="C147" s="36"/>
      <c r="D147" s="31"/>
      <c r="E147" s="31"/>
      <c r="F147" s="31"/>
      <c r="G147" s="34" t="s">
        <v>53</v>
      </c>
      <c r="H147" s="37"/>
      <c r="I147" s="38"/>
      <c r="J147" s="38"/>
      <c r="K147" s="39"/>
      <c r="L147" s="22" t="s">
        <v>56</v>
      </c>
      <c r="M147" s="141">
        <f>M145/M143</f>
        <v>0.52621146285950759</v>
      </c>
      <c r="N147" s="141"/>
    </row>
    <row r="148" spans="1:14" ht="17.25" x14ac:dyDescent="0.3">
      <c r="A148" s="5"/>
      <c r="B148" s="6"/>
      <c r="C148" s="6"/>
      <c r="D148" s="2"/>
      <c r="E148" s="2"/>
      <c r="F148" s="2"/>
      <c r="G148" s="8"/>
      <c r="H148" s="9"/>
      <c r="I148" s="9"/>
      <c r="J148" s="9"/>
      <c r="K148" s="9"/>
      <c r="L148" s="10"/>
      <c r="M148" s="11"/>
      <c r="N148" s="11"/>
    </row>
    <row r="149" spans="1:14" ht="17.25" x14ac:dyDescent="0.3">
      <c r="A149" s="53" t="s">
        <v>126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4" ht="17.25" x14ac:dyDescent="0.3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4" ht="17.25" x14ac:dyDescent="0.3">
      <c r="A151" s="30" t="s">
        <v>127</v>
      </c>
      <c r="B151" s="125" t="s">
        <v>3</v>
      </c>
      <c r="C151" s="72"/>
      <c r="D151" s="72" t="s">
        <v>128</v>
      </c>
      <c r="E151" s="72"/>
      <c r="F151" s="2"/>
      <c r="G151" s="2"/>
      <c r="H151" s="2"/>
      <c r="I151" s="2"/>
      <c r="J151" s="2"/>
      <c r="K151" s="2"/>
      <c r="L151" s="2"/>
    </row>
    <row r="152" spans="1:14" ht="17.25" x14ac:dyDescent="0.3">
      <c r="A152" s="55" t="s">
        <v>129</v>
      </c>
      <c r="B152" s="72">
        <v>350000</v>
      </c>
      <c r="C152" s="72"/>
      <c r="D152" s="128">
        <f>(B152/E64)*100</f>
        <v>100</v>
      </c>
      <c r="E152" s="128"/>
      <c r="F152" s="2"/>
      <c r="G152" s="2"/>
      <c r="H152" s="2"/>
      <c r="I152" s="2"/>
      <c r="J152" s="2"/>
      <c r="K152" s="2"/>
      <c r="L152" s="2"/>
    </row>
    <row r="153" spans="1:14" ht="17.25" x14ac:dyDescent="0.3">
      <c r="A153" s="32" t="s">
        <v>130</v>
      </c>
      <c r="B153" s="72">
        <f>E64-350000</f>
        <v>0</v>
      </c>
      <c r="C153" s="72"/>
      <c r="D153" s="128">
        <f>(B153/E64)*100</f>
        <v>0</v>
      </c>
      <c r="E153" s="128"/>
      <c r="F153" s="2"/>
      <c r="G153" s="2"/>
      <c r="H153" s="2"/>
      <c r="I153" s="2"/>
      <c r="J153" s="2"/>
      <c r="K153" s="2"/>
      <c r="L153" s="2"/>
    </row>
    <row r="154" spans="1:14" ht="17.25" x14ac:dyDescent="0.3">
      <c r="A154" s="32" t="s">
        <v>131</v>
      </c>
      <c r="B154" s="72"/>
      <c r="C154" s="72"/>
      <c r="D154" s="128"/>
      <c r="E154" s="128"/>
      <c r="F154" s="2"/>
      <c r="G154" s="2"/>
      <c r="H154" s="2"/>
      <c r="I154" s="2"/>
      <c r="J154" s="2"/>
      <c r="K154" s="2"/>
      <c r="L154" s="2"/>
    </row>
    <row r="155" spans="1:14" ht="17.25" x14ac:dyDescent="0.3">
      <c r="A155" s="56" t="s">
        <v>6</v>
      </c>
      <c r="B155" s="72">
        <f>SUM(B152:C154)</f>
        <v>350000</v>
      </c>
      <c r="C155" s="72"/>
      <c r="D155" s="72">
        <f>SUM(D152:E154)</f>
        <v>100</v>
      </c>
      <c r="E155" s="72"/>
      <c r="F155" s="2"/>
      <c r="G155" s="2"/>
      <c r="H155" s="2"/>
      <c r="I155" s="2"/>
      <c r="J155" s="2"/>
      <c r="K155" s="2"/>
      <c r="L155" s="2"/>
    </row>
    <row r="156" spans="1:14" ht="17.25" x14ac:dyDescent="0.3">
      <c r="A156" s="2"/>
      <c r="B156" s="73"/>
      <c r="C156" s="73"/>
      <c r="D156" s="73"/>
      <c r="E156" s="73"/>
      <c r="F156" s="2"/>
      <c r="G156" s="2"/>
      <c r="H156" s="2"/>
      <c r="I156" s="2"/>
      <c r="J156" s="2"/>
      <c r="K156" s="2"/>
      <c r="L156" s="2"/>
    </row>
    <row r="157" spans="1:14" ht="15.75" customHeight="1" x14ac:dyDescent="0.25">
      <c r="A157" s="75" t="s">
        <v>132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</row>
    <row r="158" spans="1:14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</row>
    <row r="159" spans="1:14" ht="17.25" x14ac:dyDescent="0.3">
      <c r="A159" s="74" t="s">
        <v>133</v>
      </c>
      <c r="B159" s="74"/>
      <c r="C159" s="74"/>
      <c r="D159" s="74" t="s">
        <v>134</v>
      </c>
      <c r="E159" s="74"/>
      <c r="F159" s="74"/>
      <c r="G159" s="74"/>
      <c r="H159" s="74"/>
      <c r="I159" s="2"/>
      <c r="J159" s="2"/>
      <c r="K159" s="2"/>
      <c r="L159" s="2"/>
    </row>
    <row r="160" spans="1:14" ht="57" customHeight="1" x14ac:dyDescent="0.3">
      <c r="A160" s="71" t="s">
        <v>138</v>
      </c>
      <c r="B160" s="71"/>
      <c r="C160" s="71"/>
      <c r="D160" s="71" t="s">
        <v>145</v>
      </c>
      <c r="E160" s="71"/>
      <c r="F160" s="71"/>
      <c r="G160" s="71"/>
      <c r="H160" s="71"/>
      <c r="I160" s="2"/>
      <c r="J160" s="2"/>
      <c r="K160" s="2"/>
      <c r="L160" s="2"/>
    </row>
    <row r="161" spans="1:12" ht="53.25" customHeight="1" x14ac:dyDescent="0.3">
      <c r="A161" s="71" t="s">
        <v>139</v>
      </c>
      <c r="B161" s="71"/>
      <c r="C161" s="71"/>
      <c r="D161" s="71" t="s">
        <v>144</v>
      </c>
      <c r="E161" s="71"/>
      <c r="F161" s="71"/>
      <c r="G161" s="71"/>
      <c r="H161" s="71"/>
      <c r="I161" s="2"/>
      <c r="J161" s="2"/>
      <c r="K161" s="2"/>
      <c r="L161" s="2"/>
    </row>
    <row r="162" spans="1:12" ht="58.5" customHeight="1" x14ac:dyDescent="0.3">
      <c r="A162" s="71" t="s">
        <v>140</v>
      </c>
      <c r="B162" s="71"/>
      <c r="C162" s="71"/>
      <c r="D162" s="71" t="s">
        <v>143</v>
      </c>
      <c r="E162" s="71"/>
      <c r="F162" s="71"/>
      <c r="G162" s="71"/>
      <c r="H162" s="71"/>
      <c r="I162" s="2"/>
      <c r="J162" s="2"/>
      <c r="K162" s="2"/>
      <c r="L162" s="2"/>
    </row>
    <row r="163" spans="1:12" ht="69.75" customHeight="1" x14ac:dyDescent="0.3">
      <c r="A163" s="71" t="s">
        <v>141</v>
      </c>
      <c r="B163" s="71"/>
      <c r="C163" s="71"/>
      <c r="D163" s="71" t="s">
        <v>142</v>
      </c>
      <c r="E163" s="71"/>
      <c r="F163" s="71"/>
      <c r="G163" s="71"/>
      <c r="H163" s="71"/>
      <c r="I163" s="2"/>
      <c r="J163" s="2"/>
      <c r="K163" s="2"/>
      <c r="L163" s="2"/>
    </row>
    <row r="164" spans="1:12" ht="17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7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7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7.25" x14ac:dyDescent="0.3">
      <c r="A167" s="115" t="s">
        <v>80</v>
      </c>
      <c r="B167" s="115"/>
      <c r="C167" s="20" t="s">
        <v>81</v>
      </c>
      <c r="D167" s="20"/>
      <c r="E167" s="20"/>
      <c r="F167" s="20"/>
      <c r="G167" s="20"/>
      <c r="H167" s="20"/>
      <c r="I167" s="20"/>
      <c r="J167" s="20"/>
      <c r="K167" s="2"/>
      <c r="L167" s="2"/>
    </row>
    <row r="168" spans="1:12" ht="17.25" x14ac:dyDescent="0.3">
      <c r="A168" s="138" t="s">
        <v>89</v>
      </c>
      <c r="B168" s="138"/>
      <c r="C168" s="138"/>
      <c r="D168" s="138"/>
      <c r="E168" s="138"/>
      <c r="F168" s="138"/>
      <c r="G168" s="138"/>
      <c r="H168" s="138"/>
      <c r="I168" s="138"/>
      <c r="J168" s="138"/>
      <c r="K168" s="2"/>
      <c r="L168" s="2"/>
    </row>
    <row r="169" spans="1:12" ht="17.25" x14ac:dyDescent="0.3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2"/>
      <c r="L169" s="2"/>
    </row>
    <row r="170" spans="1:12" ht="17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7.25" x14ac:dyDescent="0.3">
      <c r="A171" s="137" t="s">
        <v>82</v>
      </c>
      <c r="B171" s="137"/>
      <c r="C171" s="137"/>
      <c r="D171" s="137"/>
      <c r="E171" s="137"/>
      <c r="F171" s="137"/>
      <c r="G171" s="137"/>
      <c r="H171" s="137"/>
      <c r="I171" s="137"/>
      <c r="J171" s="137"/>
      <c r="K171" s="2"/>
      <c r="L171" s="2"/>
    </row>
    <row r="172" spans="1:12" ht="17.25" x14ac:dyDescent="0.3">
      <c r="A172" s="137" t="s">
        <v>83</v>
      </c>
      <c r="B172" s="137"/>
      <c r="C172" s="137"/>
      <c r="D172" s="137"/>
      <c r="E172" s="137"/>
      <c r="F172" s="137"/>
      <c r="G172" s="137"/>
      <c r="H172" s="137"/>
      <c r="I172" s="137"/>
      <c r="J172" s="137"/>
      <c r="K172" s="2"/>
      <c r="L172" s="2"/>
    </row>
    <row r="173" spans="1:12" ht="15.75" x14ac:dyDescent="0.25">
      <c r="A173" s="137" t="s">
        <v>84</v>
      </c>
      <c r="B173" s="137"/>
      <c r="C173" s="137"/>
      <c r="D173" s="137"/>
      <c r="E173" s="137"/>
      <c r="F173" s="137"/>
      <c r="G173" s="137"/>
      <c r="H173" s="137"/>
      <c r="I173" s="137"/>
      <c r="J173" s="137"/>
    </row>
    <row r="174" spans="1:12" ht="15.75" x14ac:dyDescent="0.25">
      <c r="A174" s="137" t="s">
        <v>85</v>
      </c>
      <c r="B174" s="137"/>
      <c r="C174" s="137"/>
      <c r="D174" s="137"/>
      <c r="E174" s="137"/>
      <c r="F174" s="137"/>
      <c r="G174" s="137"/>
      <c r="H174" s="137"/>
      <c r="I174" s="137"/>
      <c r="J174" s="137"/>
    </row>
    <row r="176" spans="1:12" x14ac:dyDescent="0.25">
      <c r="A176" s="138" t="s">
        <v>87</v>
      </c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1:14" ht="15" customHeight="1" x14ac:dyDescent="0.2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1:14" x14ac:dyDescent="0.2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1:14" x14ac:dyDescent="0.2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4">
        <f ca="1">TODAY()</f>
        <v>45450</v>
      </c>
      <c r="L179" s="144"/>
    </row>
    <row r="180" spans="1:14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4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4" x14ac:dyDescent="0.25">
      <c r="J182" s="139" t="s">
        <v>88</v>
      </c>
      <c r="K182" s="139"/>
      <c r="L182" s="139"/>
      <c r="M182" s="139"/>
      <c r="N182" s="139"/>
    </row>
  </sheetData>
  <mergeCells count="279">
    <mergeCell ref="A93:C93"/>
    <mergeCell ref="A94:C94"/>
    <mergeCell ref="G94:H94"/>
    <mergeCell ref="I94:J94"/>
    <mergeCell ref="K94:L94"/>
    <mergeCell ref="A98:C98"/>
    <mergeCell ref="G98:H98"/>
    <mergeCell ref="I98:J98"/>
    <mergeCell ref="K98:L98"/>
    <mergeCell ref="A97:C97"/>
    <mergeCell ref="G97:H97"/>
    <mergeCell ref="I97:J97"/>
    <mergeCell ref="K97:L97"/>
    <mergeCell ref="A95:C95"/>
    <mergeCell ref="G95:H95"/>
    <mergeCell ref="I95:J95"/>
    <mergeCell ref="K95:L95"/>
    <mergeCell ref="A96:C96"/>
    <mergeCell ref="G96:H96"/>
    <mergeCell ref="I96:J96"/>
    <mergeCell ref="K96:L96"/>
    <mergeCell ref="A61:B61"/>
    <mergeCell ref="E61:G61"/>
    <mergeCell ref="H61:L61"/>
    <mergeCell ref="G91:H91"/>
    <mergeCell ref="I91:J91"/>
    <mergeCell ref="K91:L91"/>
    <mergeCell ref="A92:C92"/>
    <mergeCell ref="G92:H92"/>
    <mergeCell ref="I92:J92"/>
    <mergeCell ref="K92:L92"/>
    <mergeCell ref="A91:C91"/>
    <mergeCell ref="A58:B58"/>
    <mergeCell ref="E58:G58"/>
    <mergeCell ref="H58:L58"/>
    <mergeCell ref="A59:B59"/>
    <mergeCell ref="E59:G59"/>
    <mergeCell ref="H59:L59"/>
    <mergeCell ref="A60:B60"/>
    <mergeCell ref="E60:G60"/>
    <mergeCell ref="H60:L60"/>
    <mergeCell ref="A55:B55"/>
    <mergeCell ref="E55:G55"/>
    <mergeCell ref="H55:L55"/>
    <mergeCell ref="A56:B56"/>
    <mergeCell ref="E56:G56"/>
    <mergeCell ref="H56:L56"/>
    <mergeCell ref="A57:B57"/>
    <mergeCell ref="E57:G57"/>
    <mergeCell ref="H57:L57"/>
    <mergeCell ref="A52:B52"/>
    <mergeCell ref="E52:G52"/>
    <mergeCell ref="H52:L52"/>
    <mergeCell ref="A53:B53"/>
    <mergeCell ref="E53:G53"/>
    <mergeCell ref="H53:L53"/>
    <mergeCell ref="A54:B54"/>
    <mergeCell ref="E54:G54"/>
    <mergeCell ref="H54:L54"/>
    <mergeCell ref="A176:J179"/>
    <mergeCell ref="K179:L179"/>
    <mergeCell ref="G88:H89"/>
    <mergeCell ref="A88:C89"/>
    <mergeCell ref="D88:D89"/>
    <mergeCell ref="E88:E89"/>
    <mergeCell ref="F88:F89"/>
    <mergeCell ref="I88:J89"/>
    <mergeCell ref="G90:H90"/>
    <mergeCell ref="G99:H99"/>
    <mergeCell ref="I99:J99"/>
    <mergeCell ref="K99:L99"/>
    <mergeCell ref="B144:C144"/>
    <mergeCell ref="B145:C145"/>
    <mergeCell ref="B146:C146"/>
    <mergeCell ref="D142:E142"/>
    <mergeCell ref="D143:E143"/>
    <mergeCell ref="I90:J90"/>
    <mergeCell ref="K90:L90"/>
    <mergeCell ref="A90:C90"/>
    <mergeCell ref="K88:L89"/>
    <mergeCell ref="G93:H93"/>
    <mergeCell ref="I93:J93"/>
    <mergeCell ref="K93:L93"/>
    <mergeCell ref="J182:N182"/>
    <mergeCell ref="A109:C109"/>
    <mergeCell ref="A114:L114"/>
    <mergeCell ref="A171:J171"/>
    <mergeCell ref="A172:J172"/>
    <mergeCell ref="A173:J173"/>
    <mergeCell ref="A111:C111"/>
    <mergeCell ref="A110:C110"/>
    <mergeCell ref="A112:C112"/>
    <mergeCell ref="D109:E109"/>
    <mergeCell ref="D110:E110"/>
    <mergeCell ref="D111:E111"/>
    <mergeCell ref="D112:E112"/>
    <mergeCell ref="M147:N147"/>
    <mergeCell ref="F112:H112"/>
    <mergeCell ref="I112:J112"/>
    <mergeCell ref="G141:K141"/>
    <mergeCell ref="G145:K145"/>
    <mergeCell ref="G146:K146"/>
    <mergeCell ref="M141:N141"/>
    <mergeCell ref="M142:N142"/>
    <mergeCell ref="M143:N143"/>
    <mergeCell ref="M144:N144"/>
    <mergeCell ref="M145:N145"/>
    <mergeCell ref="M146:N146"/>
    <mergeCell ref="A174:J174"/>
    <mergeCell ref="K100:L100"/>
    <mergeCell ref="K101:L101"/>
    <mergeCell ref="K102:L102"/>
    <mergeCell ref="I100:J100"/>
    <mergeCell ref="I101:J101"/>
    <mergeCell ref="I102:J102"/>
    <mergeCell ref="A108:C108"/>
    <mergeCell ref="D108:E108"/>
    <mergeCell ref="G105:H105"/>
    <mergeCell ref="A107:L107"/>
    <mergeCell ref="I103:J103"/>
    <mergeCell ref="G100:H100"/>
    <mergeCell ref="G101:H101"/>
    <mergeCell ref="G102:H102"/>
    <mergeCell ref="G103:H103"/>
    <mergeCell ref="G104:H104"/>
    <mergeCell ref="A100:C100"/>
    <mergeCell ref="A101:C101"/>
    <mergeCell ref="A102:C102"/>
    <mergeCell ref="A103:C103"/>
    <mergeCell ref="A168:J169"/>
    <mergeCell ref="D145:E145"/>
    <mergeCell ref="A2:L2"/>
    <mergeCell ref="A82:L82"/>
    <mergeCell ref="A84:L84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48:B48"/>
    <mergeCell ref="E48:G48"/>
    <mergeCell ref="H48:L48"/>
    <mergeCell ref="A49:B49"/>
    <mergeCell ref="A99:C99"/>
    <mergeCell ref="A18:L18"/>
    <mergeCell ref="I111:J111"/>
    <mergeCell ref="I108:J108"/>
    <mergeCell ref="F108:H108"/>
    <mergeCell ref="I104:J104"/>
    <mergeCell ref="A104:C104"/>
    <mergeCell ref="A105:C105"/>
    <mergeCell ref="I105:J105"/>
    <mergeCell ref="K103:L103"/>
    <mergeCell ref="K104:L104"/>
    <mergeCell ref="K105:L105"/>
    <mergeCell ref="E45:G45"/>
    <mergeCell ref="H45:L45"/>
    <mergeCell ref="A64:B64"/>
    <mergeCell ref="E64:G64"/>
    <mergeCell ref="E49:G49"/>
    <mergeCell ref="H49:L49"/>
    <mergeCell ref="A50:B50"/>
    <mergeCell ref="E50:G50"/>
    <mergeCell ref="H50:L50"/>
    <mergeCell ref="A51:B51"/>
    <mergeCell ref="E51:G51"/>
    <mergeCell ref="H51:L51"/>
    <mergeCell ref="A167:B167"/>
    <mergeCell ref="A115:L115"/>
    <mergeCell ref="F111:H111"/>
    <mergeCell ref="I109:J109"/>
    <mergeCell ref="I110:J110"/>
    <mergeCell ref="F109:H109"/>
    <mergeCell ref="F110:H110"/>
    <mergeCell ref="G142:K142"/>
    <mergeCell ref="G143:K143"/>
    <mergeCell ref="G144:K144"/>
    <mergeCell ref="B151:C151"/>
    <mergeCell ref="B152:C152"/>
    <mergeCell ref="B153:C153"/>
    <mergeCell ref="B154:C154"/>
    <mergeCell ref="D144:E144"/>
    <mergeCell ref="D151:E151"/>
    <mergeCell ref="D152:E152"/>
    <mergeCell ref="D153:E153"/>
    <mergeCell ref="D154:E154"/>
    <mergeCell ref="D146:E146"/>
    <mergeCell ref="D141:E141"/>
    <mergeCell ref="B141:C141"/>
    <mergeCell ref="B142:C142"/>
    <mergeCell ref="B143:C143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A65:L65"/>
    <mergeCell ref="A80:F80"/>
    <mergeCell ref="A81:L81"/>
    <mergeCell ref="A78:F78"/>
    <mergeCell ref="A79:L79"/>
    <mergeCell ref="H64:L64"/>
    <mergeCell ref="E29:F29"/>
    <mergeCell ref="E30:F30"/>
    <mergeCell ref="E31:F31"/>
    <mergeCell ref="E32:F32"/>
    <mergeCell ref="A41:L41"/>
    <mergeCell ref="A47:B47"/>
    <mergeCell ref="E47:G47"/>
    <mergeCell ref="H47:L47"/>
    <mergeCell ref="A44:B44"/>
    <mergeCell ref="E44:G44"/>
    <mergeCell ref="H44:L44"/>
    <mergeCell ref="A45:B45"/>
    <mergeCell ref="A46:B46"/>
    <mergeCell ref="E46:G46"/>
    <mergeCell ref="H46:L46"/>
    <mergeCell ref="A62:B62"/>
    <mergeCell ref="E62:G62"/>
    <mergeCell ref="H62:L62"/>
    <mergeCell ref="A74:F74"/>
    <mergeCell ref="A75:L75"/>
    <mergeCell ref="A76:F76"/>
    <mergeCell ref="A77:L77"/>
    <mergeCell ref="A68:A69"/>
    <mergeCell ref="G68:G69"/>
    <mergeCell ref="H68:J68"/>
    <mergeCell ref="B68:F69"/>
    <mergeCell ref="B70:F70"/>
    <mergeCell ref="A63:B63"/>
    <mergeCell ref="E63:G63"/>
    <mergeCell ref="H63:L63"/>
    <mergeCell ref="A162:C162"/>
    <mergeCell ref="A163:C163"/>
    <mergeCell ref="D163:H163"/>
    <mergeCell ref="D162:H162"/>
    <mergeCell ref="D160:H160"/>
    <mergeCell ref="D161:H161"/>
    <mergeCell ref="B155:C155"/>
    <mergeCell ref="D155:E155"/>
    <mergeCell ref="B156:C156"/>
    <mergeCell ref="D156:E156"/>
    <mergeCell ref="A159:C159"/>
    <mergeCell ref="A157:L157"/>
    <mergeCell ref="D159:H159"/>
    <mergeCell ref="A160:C160"/>
    <mergeCell ref="A161:C161"/>
    <mergeCell ref="A83:F83"/>
    <mergeCell ref="A87:F87"/>
    <mergeCell ref="A85:F85"/>
    <mergeCell ref="A86:L86"/>
    <mergeCell ref="A71:F71"/>
    <mergeCell ref="A73:L73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2024-06-07T10:58:54Z</dcterms:modified>
</cp:coreProperties>
</file>