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5D6D8A25-F198-4684-9337-0D7818A3C0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K91" i="1" l="1"/>
  <c r="G91" i="1"/>
  <c r="E55" i="1"/>
  <c r="E51" i="1"/>
  <c r="E50" i="1"/>
  <c r="E49" i="1"/>
  <c r="E48" i="1"/>
  <c r="E53" i="1"/>
  <c r="E52" i="1"/>
  <c r="E54" i="1"/>
  <c r="E61" i="1"/>
  <c r="E60" i="1"/>
  <c r="E59" i="1"/>
  <c r="E58" i="1"/>
  <c r="E57" i="1" s="1"/>
  <c r="E63" i="1"/>
  <c r="E62" i="1"/>
  <c r="E56" i="1"/>
  <c r="E47" i="1" l="1"/>
  <c r="E64" i="1"/>
  <c r="C119" i="1"/>
  <c r="D119" i="1"/>
  <c r="E119" i="1"/>
  <c r="F119" i="1"/>
  <c r="G119" i="1"/>
  <c r="H119" i="1"/>
  <c r="I119" i="1"/>
  <c r="J119" i="1"/>
  <c r="K119" i="1"/>
  <c r="L119" i="1"/>
  <c r="M119" i="1"/>
  <c r="B119" i="1"/>
  <c r="C123" i="1"/>
  <c r="D123" i="1"/>
  <c r="E123" i="1"/>
  <c r="F123" i="1"/>
  <c r="G123" i="1"/>
  <c r="H123" i="1"/>
  <c r="I123" i="1"/>
  <c r="J123" i="1"/>
  <c r="K123" i="1"/>
  <c r="L123" i="1"/>
  <c r="M123" i="1"/>
  <c r="C122" i="1"/>
  <c r="D122" i="1"/>
  <c r="E122" i="1"/>
  <c r="F122" i="1"/>
  <c r="G122" i="1"/>
  <c r="H122" i="1"/>
  <c r="I122" i="1"/>
  <c r="J122" i="1"/>
  <c r="K122" i="1"/>
  <c r="L122" i="1"/>
  <c r="M122" i="1"/>
  <c r="C115" i="1"/>
  <c r="D115" i="1"/>
  <c r="E115" i="1"/>
  <c r="F115" i="1"/>
  <c r="G115" i="1"/>
  <c r="H115" i="1"/>
  <c r="I115" i="1"/>
  <c r="J115" i="1"/>
  <c r="K115" i="1"/>
  <c r="L115" i="1"/>
  <c r="M115" i="1"/>
  <c r="C116" i="1"/>
  <c r="D116" i="1"/>
  <c r="E116" i="1"/>
  <c r="F116" i="1"/>
  <c r="G116" i="1"/>
  <c r="H116" i="1"/>
  <c r="I116" i="1"/>
  <c r="J116" i="1"/>
  <c r="K116" i="1"/>
  <c r="L116" i="1"/>
  <c r="M116" i="1"/>
  <c r="B122" i="1"/>
  <c r="B115" i="1"/>
  <c r="B123" i="1"/>
  <c r="B116" i="1"/>
  <c r="B117" i="1"/>
  <c r="B118" i="1"/>
  <c r="A124" i="1"/>
  <c r="A123" i="1"/>
  <c r="A122" i="1"/>
  <c r="A119" i="1"/>
  <c r="A116" i="1"/>
  <c r="E98" i="1"/>
  <c r="H71" i="1"/>
  <c r="I71" i="1"/>
  <c r="J71" i="1"/>
  <c r="G71" i="1"/>
  <c r="E31" i="1"/>
  <c r="E30" i="1"/>
  <c r="D40" i="1"/>
  <c r="E46" i="1"/>
  <c r="E45" i="1"/>
  <c r="E44" i="1"/>
  <c r="C32" i="1"/>
  <c r="B32" i="1"/>
  <c r="K92" i="1"/>
  <c r="G92" i="1"/>
  <c r="K174" i="1"/>
  <c r="C117" i="1"/>
  <c r="D117" i="1"/>
  <c r="E117" i="1"/>
  <c r="F117" i="1"/>
  <c r="G117" i="1"/>
  <c r="H117" i="1"/>
  <c r="I117" i="1"/>
  <c r="J117" i="1"/>
  <c r="K117" i="1"/>
  <c r="L117" i="1"/>
  <c r="M117" i="1"/>
  <c r="C118" i="1"/>
  <c r="D118" i="1"/>
  <c r="E118" i="1"/>
  <c r="F118" i="1"/>
  <c r="G118" i="1"/>
  <c r="H118" i="1"/>
  <c r="I118" i="1"/>
  <c r="J118" i="1"/>
  <c r="K118" i="1"/>
  <c r="L118" i="1"/>
  <c r="M118" i="1"/>
  <c r="A118" i="1"/>
  <c r="A117" i="1"/>
  <c r="N122" i="1" l="1"/>
  <c r="N123" i="1"/>
  <c r="E32" i="1"/>
  <c r="I104" i="1" s="1"/>
  <c r="D126" i="1" s="1"/>
  <c r="N118" i="1"/>
  <c r="N117" i="1"/>
  <c r="N116" i="1"/>
  <c r="C120" i="1"/>
  <c r="D120" i="1"/>
  <c r="E120" i="1"/>
  <c r="F120" i="1"/>
  <c r="G120" i="1"/>
  <c r="H120" i="1"/>
  <c r="I120" i="1"/>
  <c r="J120" i="1"/>
  <c r="K120" i="1"/>
  <c r="L120" i="1"/>
  <c r="M120" i="1"/>
  <c r="C121" i="1"/>
  <c r="D121" i="1"/>
  <c r="E121" i="1"/>
  <c r="F121" i="1"/>
  <c r="G121" i="1"/>
  <c r="H121" i="1"/>
  <c r="I121" i="1"/>
  <c r="J121" i="1"/>
  <c r="K121" i="1"/>
  <c r="L121" i="1"/>
  <c r="M121" i="1"/>
  <c r="C125" i="1"/>
  <c r="D125" i="1"/>
  <c r="E125" i="1"/>
  <c r="F125" i="1"/>
  <c r="G125" i="1"/>
  <c r="H125" i="1"/>
  <c r="I125" i="1"/>
  <c r="J125" i="1"/>
  <c r="K125" i="1"/>
  <c r="L125" i="1"/>
  <c r="M125" i="1"/>
  <c r="B125" i="1"/>
  <c r="B121" i="1"/>
  <c r="B120" i="1"/>
  <c r="D145" i="1" l="1"/>
  <c r="B146" i="1"/>
  <c r="D146" i="1" s="1"/>
  <c r="M126" i="1"/>
  <c r="L126" i="1"/>
  <c r="E126" i="1"/>
  <c r="I126" i="1"/>
  <c r="M135" i="1"/>
  <c r="A131" i="1"/>
  <c r="F126" i="1"/>
  <c r="C124" i="1"/>
  <c r="K124" i="1"/>
  <c r="D124" i="1"/>
  <c r="L124" i="1"/>
  <c r="J124" i="1"/>
  <c r="E124" i="1"/>
  <c r="M124" i="1"/>
  <c r="F124" i="1"/>
  <c r="G124" i="1"/>
  <c r="H124" i="1"/>
  <c r="I124" i="1"/>
  <c r="B124" i="1"/>
  <c r="C126" i="1"/>
  <c r="K126" i="1"/>
  <c r="J126" i="1"/>
  <c r="B126" i="1"/>
  <c r="H126" i="1"/>
  <c r="G126" i="1"/>
  <c r="I105" i="1"/>
  <c r="N129" i="1"/>
  <c r="A125" i="1"/>
  <c r="A126" i="1"/>
  <c r="A120" i="1"/>
  <c r="A121" i="1"/>
  <c r="A115" i="1"/>
  <c r="D148" i="1" l="1"/>
  <c r="B148" i="1"/>
  <c r="N125" i="1"/>
  <c r="N115" i="1"/>
  <c r="N119" i="1"/>
  <c r="N121" i="1"/>
  <c r="N124" i="1"/>
  <c r="N120" i="1"/>
  <c r="N126" i="1"/>
  <c r="G93" i="1" l="1"/>
  <c r="K93" i="1"/>
  <c r="K94" i="1" l="1"/>
  <c r="G94" i="1"/>
  <c r="G95" i="1" l="1"/>
  <c r="K95" i="1"/>
  <c r="K96" i="1" l="1"/>
  <c r="G96" i="1"/>
  <c r="G97" i="1" l="1"/>
  <c r="G98" i="1" s="1"/>
  <c r="K97" i="1"/>
  <c r="K98" i="1" l="1"/>
  <c r="B114" i="1" s="1"/>
  <c r="B113" i="1" s="1"/>
  <c r="C112" i="1"/>
  <c r="E112" i="1"/>
  <c r="G112" i="1"/>
  <c r="I112" i="1"/>
  <c r="K112" i="1"/>
  <c r="M112" i="1"/>
  <c r="D112" i="1"/>
  <c r="F112" i="1"/>
  <c r="H112" i="1"/>
  <c r="J112" i="1"/>
  <c r="L112" i="1"/>
  <c r="B112" i="1"/>
  <c r="B128" i="1" s="1"/>
  <c r="J114" i="1" l="1"/>
  <c r="J113" i="1" s="1"/>
  <c r="D114" i="1"/>
  <c r="D113" i="1" s="1"/>
  <c r="C114" i="1"/>
  <c r="C113" i="1" s="1"/>
  <c r="H114" i="1"/>
  <c r="H113" i="1" s="1"/>
  <c r="F114" i="1"/>
  <c r="F113" i="1" s="1"/>
  <c r="G114" i="1"/>
  <c r="G113" i="1" s="1"/>
  <c r="E114" i="1"/>
  <c r="E113" i="1" s="1"/>
  <c r="I114" i="1"/>
  <c r="I113" i="1" s="1"/>
  <c r="K114" i="1"/>
  <c r="K113" i="1" s="1"/>
  <c r="M114" i="1"/>
  <c r="M113" i="1" s="1"/>
  <c r="L114" i="1"/>
  <c r="L113" i="1" s="1"/>
  <c r="J128" i="1"/>
  <c r="J127" i="1" s="1"/>
  <c r="H128" i="1"/>
  <c r="H127" i="1" s="1"/>
  <c r="I128" i="1"/>
  <c r="I127" i="1" s="1"/>
  <c r="L128" i="1"/>
  <c r="L127" i="1" s="1"/>
  <c r="F128" i="1"/>
  <c r="F127" i="1" s="1"/>
  <c r="M128" i="1"/>
  <c r="M127" i="1" s="1"/>
  <c r="G128" i="1"/>
  <c r="G127" i="1" s="1"/>
  <c r="E128" i="1"/>
  <c r="E127" i="1" s="1"/>
  <c r="C128" i="1"/>
  <c r="C127" i="1" s="1"/>
  <c r="D128" i="1"/>
  <c r="D127" i="1" s="1"/>
  <c r="K128" i="1"/>
  <c r="K127" i="1" s="1"/>
  <c r="B127" i="1"/>
  <c r="N112" i="1"/>
  <c r="D135" i="1" s="1"/>
  <c r="J130" i="1" l="1"/>
  <c r="K130" i="1"/>
  <c r="B135" i="1"/>
  <c r="M136" i="1" s="1"/>
  <c r="F130" i="1"/>
  <c r="C130" i="1"/>
  <c r="D130" i="1"/>
  <c r="N113" i="1"/>
  <c r="H130" i="1"/>
  <c r="L130" i="1"/>
  <c r="M130" i="1"/>
  <c r="I130" i="1"/>
  <c r="E130" i="1"/>
  <c r="G130" i="1"/>
  <c r="N114" i="1"/>
  <c r="D136" i="1" s="1"/>
  <c r="N127" i="1"/>
  <c r="D138" i="1" s="1"/>
  <c r="B138" i="1" s="1"/>
  <c r="N128" i="1"/>
  <c r="B130" i="1"/>
  <c r="B131" i="1" s="1"/>
  <c r="C131" i="1" l="1"/>
  <c r="D131" i="1" s="1"/>
  <c r="E131" i="1" s="1"/>
  <c r="F131" i="1" s="1"/>
  <c r="G131" i="1" s="1"/>
  <c r="H131" i="1" s="1"/>
  <c r="I131" i="1" s="1"/>
  <c r="J131" i="1" s="1"/>
  <c r="K131" i="1" s="1"/>
  <c r="L131" i="1" s="1"/>
  <c r="M131" i="1" s="1"/>
  <c r="D137" i="1"/>
  <c r="D139" i="1" s="1"/>
  <c r="B136" i="1"/>
  <c r="M137" i="1" s="1"/>
  <c r="N130" i="1"/>
  <c r="B137" i="1" l="1"/>
  <c r="B139" i="1"/>
  <c r="M138" i="1" s="1"/>
  <c r="M140" i="1" s="1"/>
</calcChain>
</file>

<file path=xl/sharedStrings.xml><?xml version="1.0" encoding="utf-8"?>
<sst xmlns="http://schemas.openxmlformats.org/spreadsheetml/2006/main" count="207" uniqueCount="189">
  <si>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</si>
  <si>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</si>
  <si>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</si>
  <si>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</si>
  <si>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</si>
  <si>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</si>
  <si>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</si>
  <si>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</si>
  <si>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</si>
  <si>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</si>
  <si>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</si>
  <si>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</si>
  <si>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</si>
  <si>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</si>
  <si>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</si>
  <si>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</si>
  <si>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</si>
  <si>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</si>
  <si>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</si>
  <si>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</si>
  <si>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</si>
  <si>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</si>
  <si>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</si>
  <si>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</si>
  <si>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</si>
  <si>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</si>
  <si>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</si>
  <si>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</si>
  <si>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</si>
  <si>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</si>
  <si>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</si>
  <si>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</si>
  <si>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</si>
  <si>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</si>
  <si>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</si>
  <si>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</si>
  <si>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</si>
  <si>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</si>
  <si>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</si>
  <si>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</si>
  <si>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</si>
  <si>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</si>
  <si>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</si>
  <si>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</si>
  <si>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</si>
  <si>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</si>
  <si>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</si>
  <si>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</si>
  <si>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</si>
  <si>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</si>
  <si>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</si>
  <si>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</si>
  <si>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</si>
  <si>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</si>
  <si>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</si>
  <si>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</si>
  <si>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</si>
  <si>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</si>
  <si>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</si>
  <si>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</si>
  <si>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</si>
  <si>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</si>
  <si>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</si>
  <si>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</si>
  <si>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</si>
  <si>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</si>
  <si>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</si>
  <si>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</si>
  <si>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</si>
  <si>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</si>
  <si>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</si>
  <si>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</si>
  <si>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</si>
  <si>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</si>
  <si>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</si>
  <si>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</si>
  <si>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</si>
  <si>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</si>
  <si>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</si>
  <si>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</si>
  <si>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</si>
  <si>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</si>
  <si>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</si>
  <si>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</si>
  <si>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</si>
  <si>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</si>
  <si>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</si>
  <si>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</si>
  <si>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</si>
  <si>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</si>
  <si>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</si>
  <si>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</si>
  <si>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</si>
  <si>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</si>
  <si>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</si>
  <si>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</si>
  <si>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</si>
  <si>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</si>
  <si>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</si>
  <si>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</si>
  <si>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</si>
  <si>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</si>
  <si>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</si>
  <si>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</si>
  <si>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</si>
  <si>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</si>
  <si>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</si>
  <si>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</si>
  <si>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</si>
  <si>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</si>
  <si>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</si>
  <si>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</si>
  <si>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</si>
  <si>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</si>
  <si>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</si>
  <si>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</si>
  <si>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</si>
  <si>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</si>
  <si>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</si>
  <si>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</si>
  <si>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Аренда помещения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</si>
  <si>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</si>
  <si>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</si>
  <si>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</si>
  <si>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</si>
  <si>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</si>
  <si>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</si>
  <si>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</si>
  <si>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</si>
  <si>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</si>
  <si>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</si>
  <si>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</si>
  <si>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</si>
  <si>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</si>
  <si>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</si>
  <si>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</si>
  <si>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Направление деятельности:   Общественное питание</t>
  </si>
  <si>
    <t>Планируется развитие вендиногового направления</t>
  </si>
  <si>
    <t>Интернет площадки, авито, вк</t>
  </si>
  <si>
    <t>Мат. производственные расходы:</t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</si>
  <si>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  <scheme val="minor"/>
      </rPr>
      <t>(если требуется более 350 000 руб. инвестиций</t>
    </r>
    <r>
      <rPr>
        <sz val="11"/>
        <color theme="1"/>
        <rFont val="Calibri"/>
        <family val="2"/>
        <charset val="204"/>
        <scheme val="minor"/>
      </rPr>
      <t xml:space="preserve">) </t>
    </r>
  </si>
  <si>
    <t>Страховые взносы</t>
  </si>
  <si>
    <t>Налог на прибыль (Патент)</t>
  </si>
  <si>
    <t>Название проекта:  Изготовление полуфабрикатов</t>
  </si>
  <si>
    <r>
      <rPr>
        <b/>
        <sz val="11"/>
        <color theme="1"/>
        <rFont val="Calibri"/>
        <family val="2"/>
        <charset val="204"/>
        <scheme val="minor"/>
      </rPr>
      <t>ð НПД (самозанятый)</t>
    </r>
    <r>
      <rPr>
        <sz val="11"/>
        <color theme="1"/>
        <rFont val="Calibri"/>
        <family val="2"/>
        <charset val="204"/>
        <scheme val="minor"/>
      </rPr>
      <t xml:space="preserve">   ð ИП (Патент,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УСН</t>
    </r>
    <r>
      <rPr>
        <b/>
        <sz val="11"/>
        <color theme="1"/>
        <rFont val="Calibri"/>
        <family val="2"/>
        <charset val="204"/>
        <scheme val="minor"/>
      </rPr>
      <t>)</t>
    </r>
    <r>
      <rPr>
        <sz val="11"/>
        <color theme="1"/>
        <rFont val="Calibri"/>
        <family val="2"/>
        <charset val="204"/>
        <scheme val="minor"/>
      </rPr>
      <t>, ОКВЭД:</t>
    </r>
  </si>
  <si>
    <t>Помещение</t>
  </si>
  <si>
    <t>Электромясорубка</t>
  </si>
  <si>
    <t>Тестораскатка</t>
  </si>
  <si>
    <t>Морозильная камера</t>
  </si>
  <si>
    <t>ШкаФ шоковой заморозки</t>
  </si>
  <si>
    <t>Тестомесильная машина</t>
  </si>
  <si>
    <t>Холодильник для хранения</t>
  </si>
  <si>
    <t>Ножи</t>
  </si>
  <si>
    <t>Весы</t>
  </si>
  <si>
    <t>Доски разделочные</t>
  </si>
  <si>
    <t>Рыба</t>
  </si>
  <si>
    <t>Мясо</t>
  </si>
  <si>
    <t>Масло растительное</t>
  </si>
  <si>
    <t>Мука</t>
  </si>
  <si>
    <t>Контейнеры</t>
  </si>
  <si>
    <t>Пакеты фасовочные</t>
  </si>
  <si>
    <t>Техническое средство для смешивания пастообразных веществ и замешивания теста</t>
  </si>
  <si>
    <t>Магазины продуктов, вкусвил</t>
  </si>
  <si>
    <t>Хинкали</t>
  </si>
  <si>
    <t>Пельмени</t>
  </si>
  <si>
    <t>кг.</t>
  </si>
  <si>
    <t>Цели и задачи проекта:   
**Цели:**
1. **Основная цель:** Создать прибыльный бизнес по производству и продаже качественных полуфабрикатов (пельмени, хинкали).
2. **Качественная цель:** Обеспечить высокий уровень качества продукции, соответствующий санитарным нормам и стандартам.
3. **Финансовая цель:** Достичь рентабельности бизнеса в течение первых шести месяцев деятельности.
**Задачи:**
1. Разработать рецептуры и технологию производства пельменей и хинкали.
2. Оборудовать кухню необходимым оборудованием для производства полуфабрикатов.
3. Создать и развивать аккаунты в социальных сетях для продвижения продукции.
4. Организовать точки продаж с места (например, фермерские рынки, ярмарки).
5. Наладить систему обратной связи с клиентами для улучшения продукции и сервиса.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</si>
  <si>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**Основная целевая аудитория:**
- **Частные лица:**
  - Возраст: 25-55 лет.
  - Доход: Средний и выше среднего.
  - Семейные пары и одиночки, ценящие удобство и качество домашней пищи.
- **Коммерческие организации:**
  - Кафе и небольшие рестораны, нуждающиеся в качественных полуфабрикатах.
**Характеристики аудитории:**
- Люди, ведущие активный образ жизни и не имеющие времени на приготовление еды.
- Покупатели, предпочитающие натуральные продукты без консервантов и химических добавок.
- Покупатели, заботящиеся о своем здоровье и предпочитающие домашнюю кухню.</t>
  </si>
  <si>
    <t>1. **Домашнее производство:** Использование натуральных и свежих ингредиентов, что обеспечивает высокое качество и вкус продукции.
2. **Индивидуальный подход:** Возможность производства продукции под заказ, включая варианты с учетом диетических и аллергических требований.
3. **Удобство покупки:** Прямая продажа через социальные сети с возможностью доставки на дом.
4. **Гибкость ассортимента:** Быстрое реагирование на запросы рынка и расширение ассортимента в зависимости от предпочтений клиентов.
5. **Прямое общение с клиентами:** Быстрая обратная связь через социальные сети и возможность оперативно улучшать продукцию и сервис.</t>
  </si>
  <si>
    <t>Низкий спрос на начальном этапе.</t>
  </si>
  <si>
    <t>Активная маркетинговая кампания в социальных сетях, использование рекламы, участие в местных ярмарках и мероприятиях для привлечения внимания.</t>
  </si>
  <si>
    <t>Нарушение стандартов качества и санитарных норм.</t>
  </si>
  <si>
    <t>Строгое соблюдение санитарных норм и стандартов, регулярные проверки качества продукции, обучение и повышение квалификации.</t>
  </si>
  <si>
    <t>Непредсказуемость поставок ингредиентов.</t>
  </si>
  <si>
    <t>Налаживание надежных каналов поставок, заключение долгосрочных договоров с поставщиками, создание запаса основных ингредиентов.</t>
  </si>
  <si>
    <t>Усиление конкуренции со стороны других производителей полуфабрикатов.</t>
  </si>
  <si>
    <t>Постоянное улучшение качества продукции, разработка новых рецептур, активная работа с клиентами, проведение акций и специальных предложений.</t>
  </si>
  <si>
    <t>Недостаток средств для покрытия операционных расходов.</t>
  </si>
  <si>
    <t>Тщательное планирование бюджета, создание резервного фонда, привлечение инвесторов или получение кредитных средств при необходимости.</t>
  </si>
  <si>
    <t>Нарушение законодательных требований и норм.</t>
  </si>
  <si>
    <t xml:space="preserve"> Консультации с юристами, соблюдение всех нормативных требований, получение необходимых разрешений и лицензий.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</si>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</sst>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/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1" xfId="0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4" fillId="0" borderId="1" xfId="0" applyFont="1" applyBorder="1"/>
    <xf numFmtId="0" fontId="24" fillId="0" borderId="1" xfId="0" applyFont="1" applyBorder="1" applyAlignment="1">
      <alignment horizontal="right"/>
    </xf>
    <xf numFmtId="0" fontId="28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49" fontId="28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justify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justify" wrapText="1"/>
    </xf>
    <xf numFmtId="49" fontId="4" fillId="0" borderId="0" xfId="0" applyNumberFormat="1" applyFont="1" applyAlignment="1">
      <alignment horizontal="justify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4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27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left" indent="11"/>
    </xf>
    <xf numFmtId="9" fontId="24" fillId="0" borderId="1" xfId="1" applyFont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1" fontId="24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0" xfId="0" applyFont="1" applyAlignment="1">
      <alignment horizontal="justify" wrapText="1"/>
    </xf>
    <xf numFmtId="0" fontId="22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7"/>
  <sheetViews>
    <sheetView tabSelected="1" view="pageLayout" topLeftCell="A83" zoomScaleNormal="91" workbookViewId="0">
      <selection activeCell="A24" sqref="A24:L24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75" t="s">
        <v>84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8.75" x14ac:dyDescent="0.25">
      <c r="A3" s="1"/>
    </row>
    <row r="4" spans="1:12" ht="18.75" x14ac:dyDescent="0.25">
      <c r="A4" s="75" t="s">
        <v>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x14ac:dyDescent="0.25">
      <c r="A5" s="146" t="s">
        <v>181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x14ac:dyDescent="0.25">
      <c r="A6" s="146" t="s">
        <v>182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2" x14ac:dyDescent="0.25">
      <c r="A7" s="146" t="s">
        <v>183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</row>
    <row r="8" spans="1:12" x14ac:dyDescent="0.25">
      <c r="A8" s="163" t="s">
        <v>184</v>
      </c>
      <c r="B8" s="163"/>
      <c r="C8" s="163"/>
      <c r="D8" s="163"/>
      <c r="E8" s="60"/>
      <c r="F8" s="60"/>
      <c r="G8" s="60"/>
      <c r="H8" s="60"/>
      <c r="I8" s="60"/>
      <c r="J8" s="60"/>
      <c r="K8" s="60"/>
      <c r="L8" s="60"/>
    </row>
    <row r="9" spans="1:12" x14ac:dyDescent="0.25">
      <c r="A9" s="163" t="s">
        <v>88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x14ac:dyDescent="0.25">
      <c r="A10" s="163" t="s">
        <v>185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spans="1:12" x14ac:dyDescent="0.25">
      <c r="A11" s="163" t="s">
        <v>89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12" x14ac:dyDescent="0.25">
      <c r="A12" s="163" t="s">
        <v>186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</row>
    <row r="13" spans="1:12" x14ac:dyDescent="0.25">
      <c r="A13" s="163" t="s">
        <v>90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</row>
    <row r="14" spans="1:12" x14ac:dyDescent="0.25">
      <c r="A14" s="163" t="s">
        <v>187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</row>
    <row r="15" spans="1:12" x14ac:dyDescent="0.25">
      <c r="A15" s="163" t="s">
        <v>91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</row>
    <row r="16" spans="1:12" x14ac:dyDescent="0.25">
      <c r="A16" s="163" t="s">
        <v>187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</row>
    <row r="17" spans="1:14" ht="18.75" x14ac:dyDescent="0.25">
      <c r="A17" s="75" t="s">
        <v>31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4" ht="16.5" x14ac:dyDescent="0.25">
      <c r="A18" s="92" t="s">
        <v>143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4"/>
      <c r="N18" s="4"/>
    </row>
    <row r="19" spans="1:14" ht="191.25" customHeight="1" x14ac:dyDescent="0.25">
      <c r="A19" s="101" t="s">
        <v>166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4"/>
      <c r="N19" s="4"/>
    </row>
    <row r="20" spans="1:14" ht="16.5" x14ac:dyDescent="0.25">
      <c r="A20" s="93" t="s">
        <v>136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4"/>
      <c r="N20" s="4"/>
    </row>
    <row r="21" spans="1:14" x14ac:dyDescent="0.25">
      <c r="A21" s="89" t="s">
        <v>92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4" x14ac:dyDescent="0.25">
      <c r="A22" s="137" t="s">
        <v>144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1:14" ht="17.25" customHeight="1" x14ac:dyDescent="0.25">
      <c r="A23" s="103" t="s">
        <v>93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9"/>
      <c r="N23" s="19"/>
    </row>
    <row r="24" spans="1:14" ht="17.25" customHeight="1" x14ac:dyDescent="0.25">
      <c r="A24" s="103" t="s">
        <v>188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9"/>
      <c r="N24" s="19"/>
    </row>
    <row r="25" spans="1:14" ht="17.25" customHeight="1" x14ac:dyDescent="0.25">
      <c r="A25" s="104" t="s">
        <v>94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9"/>
      <c r="N25" s="19"/>
    </row>
    <row r="26" spans="1:14" ht="17.25" customHeight="1" x14ac:dyDescent="0.25">
      <c r="A26" s="104" t="s">
        <v>145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9"/>
      <c r="N26" s="19"/>
    </row>
    <row r="27" spans="1:14" x14ac:dyDescent="0.25">
      <c r="A27" s="89" t="s">
        <v>63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14" ht="18.75" x14ac:dyDescent="0.25">
      <c r="A28" s="75" t="s">
        <v>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4" ht="16.5" x14ac:dyDescent="0.25">
      <c r="A29" s="51" t="s">
        <v>96</v>
      </c>
      <c r="B29" s="51" t="s">
        <v>97</v>
      </c>
      <c r="C29" s="105" t="s">
        <v>95</v>
      </c>
      <c r="D29" s="106"/>
      <c r="E29" s="105" t="s">
        <v>103</v>
      </c>
      <c r="F29" s="106"/>
      <c r="G29" s="4"/>
      <c r="H29" s="4"/>
      <c r="I29" s="4"/>
      <c r="J29" s="4"/>
      <c r="K29" s="4"/>
      <c r="L29" s="4"/>
    </row>
    <row r="30" spans="1:14" ht="16.5" x14ac:dyDescent="0.25">
      <c r="A30" s="51"/>
      <c r="B30" s="51">
        <v>0</v>
      </c>
      <c r="C30" s="105">
        <v>0</v>
      </c>
      <c r="D30" s="106"/>
      <c r="E30" s="105">
        <f>B30*C30</f>
        <v>0</v>
      </c>
      <c r="F30" s="106"/>
      <c r="G30" s="4"/>
      <c r="H30" s="4"/>
      <c r="I30" s="4"/>
      <c r="J30" s="4"/>
      <c r="K30" s="4"/>
      <c r="L30" s="4"/>
    </row>
    <row r="31" spans="1:14" ht="16.5" x14ac:dyDescent="0.25">
      <c r="A31" s="51"/>
      <c r="B31" s="52"/>
      <c r="C31" s="105"/>
      <c r="D31" s="106"/>
      <c r="E31" s="105">
        <f t="shared" ref="E31:E32" si="0">B31*C31</f>
        <v>0</v>
      </c>
      <c r="F31" s="106"/>
      <c r="G31" s="4"/>
      <c r="H31" s="4"/>
      <c r="I31" s="4"/>
      <c r="J31" s="4"/>
      <c r="K31" s="4"/>
      <c r="L31" s="4"/>
    </row>
    <row r="32" spans="1:14" ht="16.5" x14ac:dyDescent="0.25">
      <c r="A32" s="51" t="s">
        <v>6</v>
      </c>
      <c r="B32" s="51">
        <f>SUM(B30:B31)</f>
        <v>0</v>
      </c>
      <c r="C32" s="105">
        <f>SUM(C30:C31)</f>
        <v>0</v>
      </c>
      <c r="D32" s="106"/>
      <c r="E32" s="105">
        <f t="shared" si="0"/>
        <v>0</v>
      </c>
      <c r="F32" s="106"/>
      <c r="G32" s="4"/>
      <c r="H32" s="4"/>
      <c r="I32" s="4"/>
      <c r="J32" s="4"/>
      <c r="K32" s="4"/>
      <c r="L32" s="4"/>
    </row>
    <row r="33" spans="1:12" ht="16.5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6.5" x14ac:dyDescent="0.25">
      <c r="A34" s="94" t="s">
        <v>64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12" x14ac:dyDescent="0.25">
      <c r="A35" s="57" t="s">
        <v>98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x14ac:dyDescent="0.25">
      <c r="A36" s="96" t="s">
        <v>137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</row>
    <row r="37" spans="1:12" x14ac:dyDescent="0.25">
      <c r="A37" s="57" t="s">
        <v>99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2" x14ac:dyDescent="0.25">
      <c r="A38" s="96" t="s">
        <v>135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</row>
    <row r="39" spans="1:12" x14ac:dyDescent="0.25">
      <c r="A39" s="96" t="s">
        <v>100</v>
      </c>
      <c r="B39" s="96"/>
      <c r="C39" s="96"/>
      <c r="D39" s="58">
        <v>2</v>
      </c>
      <c r="E39" s="57"/>
      <c r="F39" s="57"/>
      <c r="G39" s="57"/>
      <c r="H39" s="57"/>
      <c r="I39" s="57"/>
      <c r="J39" s="57"/>
      <c r="K39" s="57"/>
      <c r="L39" s="57"/>
    </row>
    <row r="40" spans="1:12" x14ac:dyDescent="0.25">
      <c r="A40" s="57" t="s">
        <v>101</v>
      </c>
      <c r="B40" s="57"/>
      <c r="C40" s="57"/>
      <c r="D40" s="59">
        <f>$M139</f>
        <v>10</v>
      </c>
      <c r="E40" s="57"/>
      <c r="F40" s="57"/>
      <c r="G40" s="57"/>
      <c r="H40" s="57"/>
      <c r="I40" s="57"/>
      <c r="J40" s="57"/>
      <c r="K40" s="57"/>
      <c r="L40" s="57"/>
    </row>
    <row r="41" spans="1:12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1:12" x14ac:dyDescent="0.25">
      <c r="A42" s="89" t="s">
        <v>102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1:12" ht="33.75" customHeight="1" x14ac:dyDescent="0.25">
      <c r="A43" s="97" t="s">
        <v>12</v>
      </c>
      <c r="B43" s="98"/>
      <c r="C43" s="25" t="s">
        <v>1</v>
      </c>
      <c r="D43" s="25" t="s">
        <v>2</v>
      </c>
      <c r="E43" s="99" t="s">
        <v>3</v>
      </c>
      <c r="F43" s="99"/>
      <c r="G43" s="99"/>
      <c r="H43" s="100" t="s">
        <v>4</v>
      </c>
      <c r="I43" s="100"/>
      <c r="J43" s="100"/>
      <c r="K43" s="100"/>
      <c r="L43" s="100"/>
    </row>
    <row r="44" spans="1:12" hidden="1" x14ac:dyDescent="0.25">
      <c r="A44" s="111"/>
      <c r="B44" s="112"/>
      <c r="C44" s="27"/>
      <c r="D44" s="27"/>
      <c r="E44" s="65">
        <f t="shared" ref="E44:E46" si="1">C44*D44</f>
        <v>0</v>
      </c>
      <c r="F44" s="65"/>
      <c r="G44" s="65"/>
      <c r="H44" s="77"/>
      <c r="I44" s="77"/>
      <c r="J44" s="77"/>
      <c r="K44" s="77"/>
      <c r="L44" s="77"/>
    </row>
    <row r="45" spans="1:12" hidden="1" x14ac:dyDescent="0.25">
      <c r="A45" s="111"/>
      <c r="B45" s="112"/>
      <c r="C45" s="27"/>
      <c r="D45" s="27"/>
      <c r="E45" s="65">
        <f t="shared" si="1"/>
        <v>0</v>
      </c>
      <c r="F45" s="65"/>
      <c r="G45" s="65"/>
      <c r="H45" s="77"/>
      <c r="I45" s="77"/>
      <c r="J45" s="77"/>
      <c r="K45" s="77"/>
      <c r="L45" s="77"/>
    </row>
    <row r="46" spans="1:12" hidden="1" x14ac:dyDescent="0.25">
      <c r="A46" s="111"/>
      <c r="B46" s="112"/>
      <c r="C46" s="27"/>
      <c r="D46" s="27"/>
      <c r="E46" s="65">
        <f t="shared" si="1"/>
        <v>0</v>
      </c>
      <c r="F46" s="65"/>
      <c r="G46" s="65"/>
      <c r="H46" s="77"/>
      <c r="I46" s="77"/>
      <c r="J46" s="77"/>
      <c r="K46" s="77"/>
      <c r="L46" s="77"/>
    </row>
    <row r="47" spans="1:12" x14ac:dyDescent="0.25">
      <c r="A47" s="130" t="s">
        <v>5</v>
      </c>
      <c r="B47" s="131"/>
      <c r="C47" s="29"/>
      <c r="D47" s="29"/>
      <c r="E47" s="132">
        <f>SUM(E48:G56)</f>
        <v>298000</v>
      </c>
      <c r="F47" s="132"/>
      <c r="G47" s="132"/>
      <c r="H47" s="132"/>
      <c r="I47" s="132"/>
      <c r="J47" s="132"/>
      <c r="K47" s="132"/>
      <c r="L47" s="132"/>
    </row>
    <row r="48" spans="1:12" ht="18" customHeight="1" x14ac:dyDescent="0.25">
      <c r="A48" s="63" t="s">
        <v>146</v>
      </c>
      <c r="B48" s="64"/>
      <c r="C48" s="28">
        <v>1</v>
      </c>
      <c r="D48" s="28">
        <v>25000</v>
      </c>
      <c r="E48" s="65">
        <f t="shared" ref="E48:E51" si="2">C48*D48</f>
        <v>25000</v>
      </c>
      <c r="F48" s="65"/>
      <c r="G48" s="65"/>
      <c r="H48" s="66"/>
      <c r="I48" s="66"/>
      <c r="J48" s="66"/>
      <c r="K48" s="66"/>
      <c r="L48" s="66"/>
    </row>
    <row r="49" spans="1:12" ht="18" customHeight="1" x14ac:dyDescent="0.25">
      <c r="A49" s="63" t="s">
        <v>147</v>
      </c>
      <c r="B49" s="64"/>
      <c r="C49" s="28">
        <v>1</v>
      </c>
      <c r="D49" s="28">
        <v>30000</v>
      </c>
      <c r="E49" s="65">
        <f t="shared" si="2"/>
        <v>30000</v>
      </c>
      <c r="F49" s="65"/>
      <c r="G49" s="65"/>
      <c r="H49" s="66"/>
      <c r="I49" s="66"/>
      <c r="J49" s="66"/>
      <c r="K49" s="66"/>
      <c r="L49" s="66"/>
    </row>
    <row r="50" spans="1:12" ht="18" customHeight="1" x14ac:dyDescent="0.25">
      <c r="A50" s="63" t="s">
        <v>148</v>
      </c>
      <c r="B50" s="64"/>
      <c r="C50" s="28">
        <v>1</v>
      </c>
      <c r="D50" s="28">
        <v>30000</v>
      </c>
      <c r="E50" s="65">
        <f t="shared" si="2"/>
        <v>30000</v>
      </c>
      <c r="F50" s="65"/>
      <c r="G50" s="65"/>
      <c r="H50" s="66"/>
      <c r="I50" s="66"/>
      <c r="J50" s="66"/>
      <c r="K50" s="66"/>
      <c r="L50" s="66"/>
    </row>
    <row r="51" spans="1:12" ht="18" customHeight="1" x14ac:dyDescent="0.25">
      <c r="A51" s="63" t="s">
        <v>149</v>
      </c>
      <c r="B51" s="64"/>
      <c r="C51" s="28">
        <v>1</v>
      </c>
      <c r="D51" s="28">
        <v>130000</v>
      </c>
      <c r="E51" s="65">
        <f t="shared" si="2"/>
        <v>130000</v>
      </c>
      <c r="F51" s="65"/>
      <c r="G51" s="65"/>
      <c r="H51" s="66"/>
      <c r="I51" s="66"/>
      <c r="J51" s="66"/>
      <c r="K51" s="66"/>
      <c r="L51" s="66"/>
    </row>
    <row r="52" spans="1:12" ht="18" customHeight="1" x14ac:dyDescent="0.25">
      <c r="A52" s="63" t="s">
        <v>150</v>
      </c>
      <c r="B52" s="64"/>
      <c r="C52" s="28">
        <v>1</v>
      </c>
      <c r="D52" s="28">
        <v>45000</v>
      </c>
      <c r="E52" s="65">
        <f t="shared" ref="E52:E53" si="3">C52*D52</f>
        <v>45000</v>
      </c>
      <c r="F52" s="65"/>
      <c r="G52" s="65"/>
      <c r="H52" s="66"/>
      <c r="I52" s="66"/>
      <c r="J52" s="66"/>
      <c r="K52" s="66"/>
      <c r="L52" s="66"/>
    </row>
    <row r="53" spans="1:12" ht="18" customHeight="1" x14ac:dyDescent="0.25">
      <c r="A53" s="63" t="s">
        <v>151</v>
      </c>
      <c r="B53" s="64"/>
      <c r="C53" s="28">
        <v>1</v>
      </c>
      <c r="D53" s="28">
        <v>27000</v>
      </c>
      <c r="E53" s="65">
        <f t="shared" si="3"/>
        <v>27000</v>
      </c>
      <c r="F53" s="65"/>
      <c r="G53" s="65"/>
      <c r="H53" s="66"/>
      <c r="I53" s="66"/>
      <c r="J53" s="66"/>
      <c r="K53" s="66"/>
      <c r="L53" s="66"/>
    </row>
    <row r="54" spans="1:12" ht="18" customHeight="1" x14ac:dyDescent="0.25">
      <c r="A54" s="63" t="s">
        <v>152</v>
      </c>
      <c r="B54" s="64"/>
      <c r="C54" s="28">
        <v>1</v>
      </c>
      <c r="D54" s="28">
        <v>5000</v>
      </c>
      <c r="E54" s="65">
        <f t="shared" ref="E54:E55" si="4">C54*D54</f>
        <v>5000</v>
      </c>
      <c r="F54" s="65"/>
      <c r="G54" s="65"/>
      <c r="H54" s="66"/>
      <c r="I54" s="66"/>
      <c r="J54" s="66"/>
      <c r="K54" s="66"/>
      <c r="L54" s="66"/>
    </row>
    <row r="55" spans="1:12" ht="18" customHeight="1" x14ac:dyDescent="0.25">
      <c r="A55" s="63" t="s">
        <v>153</v>
      </c>
      <c r="B55" s="64"/>
      <c r="C55" s="28">
        <v>1</v>
      </c>
      <c r="D55" s="28">
        <v>5000</v>
      </c>
      <c r="E55" s="65">
        <f t="shared" si="4"/>
        <v>5000</v>
      </c>
      <c r="F55" s="65"/>
      <c r="G55" s="65"/>
      <c r="H55" s="66"/>
      <c r="I55" s="66"/>
      <c r="J55" s="66"/>
      <c r="K55" s="66"/>
      <c r="L55" s="66"/>
    </row>
    <row r="56" spans="1:12" ht="18" customHeight="1" x14ac:dyDescent="0.25">
      <c r="A56" s="63" t="s">
        <v>154</v>
      </c>
      <c r="B56" s="64"/>
      <c r="C56" s="28">
        <v>1</v>
      </c>
      <c r="D56" s="28">
        <v>1000</v>
      </c>
      <c r="E56" s="65">
        <f t="shared" ref="E56" si="5">C56*D56</f>
        <v>1000</v>
      </c>
      <c r="F56" s="65"/>
      <c r="G56" s="65"/>
      <c r="H56" s="66"/>
      <c r="I56" s="66"/>
      <c r="J56" s="66"/>
      <c r="K56" s="66"/>
      <c r="L56" s="66"/>
    </row>
    <row r="57" spans="1:12" x14ac:dyDescent="0.25">
      <c r="A57" s="130" t="s">
        <v>139</v>
      </c>
      <c r="B57" s="131"/>
      <c r="C57" s="29"/>
      <c r="D57" s="29"/>
      <c r="E57" s="132">
        <f>SUM(E58:G63)</f>
        <v>52000</v>
      </c>
      <c r="F57" s="132"/>
      <c r="G57" s="132"/>
      <c r="H57" s="132"/>
      <c r="I57" s="132"/>
      <c r="J57" s="132"/>
      <c r="K57" s="132"/>
      <c r="L57" s="132"/>
    </row>
    <row r="58" spans="1:12" ht="18" customHeight="1" x14ac:dyDescent="0.25">
      <c r="A58" s="63" t="s">
        <v>155</v>
      </c>
      <c r="B58" s="64"/>
      <c r="C58" s="28">
        <v>10</v>
      </c>
      <c r="D58" s="28">
        <v>1042</v>
      </c>
      <c r="E58" s="65">
        <f t="shared" ref="E58:E61" si="6">C58*D58</f>
        <v>10420</v>
      </c>
      <c r="F58" s="65"/>
      <c r="G58" s="65"/>
      <c r="H58" s="66"/>
      <c r="I58" s="66"/>
      <c r="J58" s="66"/>
      <c r="K58" s="66"/>
      <c r="L58" s="66"/>
    </row>
    <row r="59" spans="1:12" ht="18" customHeight="1" x14ac:dyDescent="0.25">
      <c r="A59" s="63" t="s">
        <v>156</v>
      </c>
      <c r="B59" s="64"/>
      <c r="C59" s="28">
        <v>60</v>
      </c>
      <c r="D59" s="28">
        <v>500</v>
      </c>
      <c r="E59" s="65">
        <f t="shared" si="6"/>
        <v>30000</v>
      </c>
      <c r="F59" s="65"/>
      <c r="G59" s="65"/>
      <c r="H59" s="66"/>
      <c r="I59" s="66"/>
      <c r="J59" s="66"/>
      <c r="K59" s="66"/>
      <c r="L59" s="66"/>
    </row>
    <row r="60" spans="1:12" ht="18" customHeight="1" x14ac:dyDescent="0.25">
      <c r="A60" s="63" t="s">
        <v>157</v>
      </c>
      <c r="B60" s="67"/>
      <c r="C60" s="28">
        <v>20</v>
      </c>
      <c r="D60" s="28">
        <v>130</v>
      </c>
      <c r="E60" s="65">
        <f t="shared" si="6"/>
        <v>2600</v>
      </c>
      <c r="F60" s="65"/>
      <c r="G60" s="65"/>
      <c r="H60" s="66"/>
      <c r="I60" s="66"/>
      <c r="J60" s="66"/>
      <c r="K60" s="66"/>
      <c r="L60" s="66"/>
    </row>
    <row r="61" spans="1:12" ht="18" customHeight="1" x14ac:dyDescent="0.25">
      <c r="A61" s="63" t="s">
        <v>158</v>
      </c>
      <c r="B61" s="64"/>
      <c r="C61" s="28">
        <v>36</v>
      </c>
      <c r="D61" s="28">
        <v>55</v>
      </c>
      <c r="E61" s="65">
        <f t="shared" si="6"/>
        <v>1980</v>
      </c>
      <c r="F61" s="65"/>
      <c r="G61" s="65"/>
      <c r="H61" s="66"/>
      <c r="I61" s="66"/>
      <c r="J61" s="66"/>
      <c r="K61" s="66"/>
      <c r="L61" s="66"/>
    </row>
    <row r="62" spans="1:12" ht="18" customHeight="1" x14ac:dyDescent="0.25">
      <c r="A62" s="63" t="s">
        <v>159</v>
      </c>
      <c r="B62" s="64"/>
      <c r="C62" s="28">
        <v>80</v>
      </c>
      <c r="D62" s="28">
        <v>25</v>
      </c>
      <c r="E62" s="65">
        <f t="shared" ref="E62:E63" si="7">C62*D62</f>
        <v>2000</v>
      </c>
      <c r="F62" s="65"/>
      <c r="G62" s="65"/>
      <c r="H62" s="66"/>
      <c r="I62" s="66"/>
      <c r="J62" s="66"/>
      <c r="K62" s="66"/>
      <c r="L62" s="66"/>
    </row>
    <row r="63" spans="1:12" ht="18" customHeight="1" x14ac:dyDescent="0.25">
      <c r="A63" s="63" t="s">
        <v>160</v>
      </c>
      <c r="B63" s="64"/>
      <c r="C63" s="28">
        <v>40</v>
      </c>
      <c r="D63" s="28">
        <v>125</v>
      </c>
      <c r="E63" s="65">
        <f t="shared" si="7"/>
        <v>5000</v>
      </c>
      <c r="F63" s="65"/>
      <c r="G63" s="65"/>
      <c r="H63" s="66"/>
      <c r="I63" s="66"/>
      <c r="J63" s="66"/>
      <c r="K63" s="66"/>
      <c r="L63" s="66"/>
    </row>
    <row r="64" spans="1:12" x14ac:dyDescent="0.25">
      <c r="A64" s="133" t="s">
        <v>6</v>
      </c>
      <c r="B64" s="134"/>
      <c r="C64" s="29"/>
      <c r="D64" s="29"/>
      <c r="E64" s="132">
        <f>E57+E47</f>
        <v>350000</v>
      </c>
      <c r="F64" s="132"/>
      <c r="G64" s="132"/>
      <c r="H64" s="133"/>
      <c r="I64" s="135"/>
      <c r="J64" s="135"/>
      <c r="K64" s="135"/>
      <c r="L64" s="134"/>
    </row>
    <row r="65" spans="1:12" x14ac:dyDescent="0.25">
      <c r="A65" s="89" t="s">
        <v>140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1:12" ht="15.75" x14ac:dyDescent="0.25">
      <c r="D66" s="46"/>
    </row>
    <row r="67" spans="1:12" ht="15.75" x14ac:dyDescent="0.25">
      <c r="A67" t="s">
        <v>104</v>
      </c>
      <c r="D67" s="46"/>
    </row>
    <row r="68" spans="1:12" ht="41.25" customHeight="1" x14ac:dyDescent="0.25">
      <c r="A68" s="78" t="s">
        <v>12</v>
      </c>
      <c r="B68" s="80" t="s">
        <v>105</v>
      </c>
      <c r="C68" s="81"/>
      <c r="D68" s="81"/>
      <c r="E68" s="81"/>
      <c r="F68" s="82"/>
      <c r="G68" s="78" t="s">
        <v>106</v>
      </c>
      <c r="H68" s="79" t="s">
        <v>107</v>
      </c>
      <c r="I68" s="79"/>
      <c r="J68" s="79"/>
    </row>
    <row r="69" spans="1:12" x14ac:dyDescent="0.25">
      <c r="A69" s="78"/>
      <c r="B69" s="83"/>
      <c r="C69" s="84"/>
      <c r="D69" s="84"/>
      <c r="E69" s="84"/>
      <c r="F69" s="85"/>
      <c r="G69" s="78"/>
      <c r="H69" s="47" t="s">
        <v>108</v>
      </c>
      <c r="I69" s="44" t="s">
        <v>109</v>
      </c>
      <c r="J69" s="44" t="s">
        <v>110</v>
      </c>
    </row>
    <row r="70" spans="1:12" ht="42" customHeight="1" x14ac:dyDescent="0.25">
      <c r="A70" s="56" t="s">
        <v>150</v>
      </c>
      <c r="B70" s="86" t="s">
        <v>161</v>
      </c>
      <c r="C70" s="87"/>
      <c r="D70" s="87"/>
      <c r="E70" s="87"/>
      <c r="F70" s="88"/>
      <c r="G70" s="56">
        <v>1</v>
      </c>
      <c r="H70" s="33">
        <v>30000</v>
      </c>
      <c r="I70" s="33">
        <v>45000</v>
      </c>
      <c r="J70" s="33">
        <v>60000</v>
      </c>
    </row>
    <row r="71" spans="1:12" x14ac:dyDescent="0.25">
      <c r="A71" s="72" t="s">
        <v>6</v>
      </c>
      <c r="B71" s="73"/>
      <c r="C71" s="73"/>
      <c r="D71" s="73"/>
      <c r="E71" s="73"/>
      <c r="F71" s="74"/>
      <c r="G71" s="44">
        <f>SUM(G70:G70)</f>
        <v>1</v>
      </c>
      <c r="H71" s="33">
        <f>SUM(H70:H70)</f>
        <v>30000</v>
      </c>
      <c r="I71" s="33">
        <f>SUM(I70:I70)</f>
        <v>45000</v>
      </c>
      <c r="J71" s="33">
        <f>SUM(J70:J70)</f>
        <v>60000</v>
      </c>
    </row>
    <row r="72" spans="1:12" ht="15.75" x14ac:dyDescent="0.25">
      <c r="D72" s="46"/>
    </row>
    <row r="73" spans="1:12" ht="15.75" customHeight="1" x14ac:dyDescent="0.25">
      <c r="A73" s="75" t="s">
        <v>115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1:12" ht="15.75" customHeight="1" x14ac:dyDescent="0.25">
      <c r="A74" s="76" t="s">
        <v>111</v>
      </c>
      <c r="B74" s="76"/>
      <c r="C74" s="76"/>
      <c r="D74" s="76"/>
      <c r="E74" s="76"/>
      <c r="F74" s="76"/>
    </row>
    <row r="75" spans="1:12" ht="217.5" customHeight="1" x14ac:dyDescent="0.25">
      <c r="A75" s="68" t="s">
        <v>167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</row>
    <row r="76" spans="1:12" ht="15.75" customHeight="1" x14ac:dyDescent="0.25">
      <c r="A76" s="70" t="s">
        <v>112</v>
      </c>
      <c r="B76" s="70"/>
      <c r="C76" s="70"/>
      <c r="D76" s="70"/>
      <c r="E76" s="70"/>
      <c r="F76" s="70"/>
    </row>
    <row r="77" spans="1:12" ht="15.75" customHeight="1" x14ac:dyDescent="0.25">
      <c r="A77" s="71" t="s">
        <v>134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1:12" ht="15.75" customHeight="1" x14ac:dyDescent="0.25">
      <c r="A78" s="70" t="s">
        <v>113</v>
      </c>
      <c r="B78" s="70"/>
      <c r="C78" s="70"/>
      <c r="D78" s="70"/>
      <c r="E78" s="70"/>
      <c r="F78" s="70"/>
    </row>
    <row r="79" spans="1:12" ht="15.75" customHeight="1" x14ac:dyDescent="0.25">
      <c r="A79" s="71" t="s">
        <v>162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1:12" ht="15.75" customHeight="1" x14ac:dyDescent="0.25">
      <c r="A80" s="70" t="s">
        <v>114</v>
      </c>
      <c r="B80" s="70"/>
      <c r="C80" s="70"/>
      <c r="D80" s="70"/>
      <c r="E80" s="70"/>
      <c r="F80" s="70"/>
    </row>
    <row r="81" spans="1:16" ht="144.75" customHeight="1" x14ac:dyDescent="0.25">
      <c r="A81" s="68" t="s">
        <v>168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6" x14ac:dyDescent="0.25">
      <c r="A82" s="136" t="s">
        <v>124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</row>
    <row r="83" spans="1:16" x14ac:dyDescent="0.25">
      <c r="A83" s="70" t="s">
        <v>116</v>
      </c>
      <c r="B83" s="70"/>
      <c r="C83" s="70"/>
      <c r="D83" s="70"/>
      <c r="E83" s="70"/>
      <c r="F83" s="70"/>
    </row>
    <row r="84" spans="1:16" x14ac:dyDescent="0.25">
      <c r="A84" s="71" t="s">
        <v>134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1:16" ht="18.75" customHeight="1" x14ac:dyDescent="0.25">
      <c r="A85" s="70" t="s">
        <v>118</v>
      </c>
      <c r="B85" s="70"/>
      <c r="C85" s="70"/>
      <c r="D85" s="70"/>
      <c r="E85" s="70"/>
      <c r="F85" s="70"/>
    </row>
    <row r="86" spans="1:16" ht="15" customHeight="1" x14ac:dyDescent="0.25">
      <c r="A86" s="71" t="s">
        <v>138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1:16" ht="18.75" customHeight="1" x14ac:dyDescent="0.25">
      <c r="A87" s="70" t="s">
        <v>117</v>
      </c>
      <c r="B87" s="70"/>
      <c r="C87" s="70"/>
      <c r="D87" s="70"/>
      <c r="E87" s="70"/>
      <c r="F87" s="70"/>
    </row>
    <row r="88" spans="1:16" ht="51.75" customHeight="1" x14ac:dyDescent="0.3">
      <c r="A88" s="151" t="s">
        <v>7</v>
      </c>
      <c r="B88" s="155"/>
      <c r="C88" s="152"/>
      <c r="D88" s="157" t="s">
        <v>45</v>
      </c>
      <c r="E88" s="159" t="s">
        <v>46</v>
      </c>
      <c r="F88" s="159" t="s">
        <v>8</v>
      </c>
      <c r="G88" s="151" t="s">
        <v>61</v>
      </c>
      <c r="H88" s="152"/>
      <c r="I88" s="151" t="s">
        <v>9</v>
      </c>
      <c r="J88" s="152"/>
      <c r="K88" s="116" t="s">
        <v>60</v>
      </c>
      <c r="L88" s="117"/>
      <c r="M88" s="2"/>
      <c r="N88" s="2"/>
      <c r="O88" s="2"/>
      <c r="P88" s="2"/>
    </row>
    <row r="89" spans="1:16" ht="17.25" x14ac:dyDescent="0.3">
      <c r="A89" s="153"/>
      <c r="B89" s="156"/>
      <c r="C89" s="154"/>
      <c r="D89" s="158"/>
      <c r="E89" s="160"/>
      <c r="F89" s="160"/>
      <c r="G89" s="153"/>
      <c r="H89" s="154"/>
      <c r="I89" s="153"/>
      <c r="J89" s="154"/>
      <c r="K89" s="118"/>
      <c r="L89" s="119"/>
      <c r="M89" s="2"/>
      <c r="N89" s="2"/>
      <c r="O89" s="2"/>
      <c r="P89" s="2"/>
    </row>
    <row r="90" spans="1:16" ht="17.25" x14ac:dyDescent="0.3">
      <c r="A90" s="111">
        <v>1</v>
      </c>
      <c r="B90" s="115"/>
      <c r="C90" s="112"/>
      <c r="D90" s="26">
        <v>2</v>
      </c>
      <c r="E90" s="28">
        <v>3</v>
      </c>
      <c r="F90" s="28">
        <v>4</v>
      </c>
      <c r="G90" s="111">
        <v>5</v>
      </c>
      <c r="H90" s="112"/>
      <c r="I90" s="111">
        <v>6</v>
      </c>
      <c r="J90" s="112"/>
      <c r="K90" s="113">
        <v>7</v>
      </c>
      <c r="L90" s="114"/>
      <c r="M90" s="2"/>
      <c r="N90" s="2"/>
      <c r="O90" s="2"/>
      <c r="P90" s="2"/>
    </row>
    <row r="91" spans="1:16" ht="17.25" x14ac:dyDescent="0.3">
      <c r="A91" s="63" t="s">
        <v>163</v>
      </c>
      <c r="B91" s="120"/>
      <c r="C91" s="64"/>
      <c r="D91" s="28" t="s">
        <v>165</v>
      </c>
      <c r="E91" s="28">
        <v>90</v>
      </c>
      <c r="F91" s="28">
        <v>600</v>
      </c>
      <c r="G91" s="111">
        <f>E91*F91</f>
        <v>54000</v>
      </c>
      <c r="H91" s="112"/>
      <c r="I91" s="111">
        <v>350</v>
      </c>
      <c r="J91" s="112"/>
      <c r="K91" s="161">
        <f>E91*I91</f>
        <v>31500</v>
      </c>
      <c r="L91" s="162"/>
      <c r="M91" s="2"/>
      <c r="N91" s="2"/>
      <c r="O91" s="2"/>
      <c r="P91" s="2"/>
    </row>
    <row r="92" spans="1:16" ht="17.25" x14ac:dyDescent="0.3">
      <c r="A92" s="63" t="s">
        <v>164</v>
      </c>
      <c r="B92" s="120"/>
      <c r="C92" s="64"/>
      <c r="D92" s="28" t="s">
        <v>165</v>
      </c>
      <c r="E92" s="28">
        <v>150</v>
      </c>
      <c r="F92" s="28">
        <v>500</v>
      </c>
      <c r="G92" s="111">
        <f>E92*F92</f>
        <v>75000</v>
      </c>
      <c r="H92" s="112"/>
      <c r="I92" s="111">
        <v>300</v>
      </c>
      <c r="J92" s="112"/>
      <c r="K92" s="161">
        <f>E92*I92</f>
        <v>45000</v>
      </c>
      <c r="L92" s="162"/>
      <c r="M92" s="2"/>
      <c r="N92" s="2"/>
      <c r="O92" s="2"/>
      <c r="P92" s="2"/>
    </row>
    <row r="93" spans="1:16" ht="17.25" hidden="1" x14ac:dyDescent="0.3">
      <c r="A93" s="63"/>
      <c r="B93" s="120"/>
      <c r="C93" s="64"/>
      <c r="D93" s="27"/>
      <c r="E93" s="28"/>
      <c r="F93" s="27"/>
      <c r="G93" s="111">
        <f t="shared" ref="G93:G97" si="8">E93*F93</f>
        <v>0</v>
      </c>
      <c r="H93" s="112"/>
      <c r="I93" s="111"/>
      <c r="J93" s="112"/>
      <c r="K93" s="113">
        <f t="shared" ref="K93:K97" si="9">E93*I93</f>
        <v>0</v>
      </c>
      <c r="L93" s="114"/>
      <c r="M93" s="2"/>
      <c r="N93" s="2"/>
      <c r="O93" s="2"/>
      <c r="P93" s="2"/>
    </row>
    <row r="94" spans="1:16" ht="17.25" hidden="1" x14ac:dyDescent="0.3">
      <c r="A94" s="63"/>
      <c r="B94" s="120"/>
      <c r="C94" s="64"/>
      <c r="D94" s="27"/>
      <c r="E94" s="28"/>
      <c r="F94" s="27"/>
      <c r="G94" s="111">
        <f t="shared" si="8"/>
        <v>0</v>
      </c>
      <c r="H94" s="112"/>
      <c r="I94" s="111"/>
      <c r="J94" s="112"/>
      <c r="K94" s="113">
        <f t="shared" si="9"/>
        <v>0</v>
      </c>
      <c r="L94" s="114"/>
      <c r="M94" s="2"/>
      <c r="N94" s="2"/>
      <c r="O94" s="2"/>
      <c r="P94" s="2"/>
    </row>
    <row r="95" spans="1:16" ht="17.25" hidden="1" x14ac:dyDescent="0.3">
      <c r="A95" s="63"/>
      <c r="B95" s="120"/>
      <c r="C95" s="64"/>
      <c r="D95" s="27"/>
      <c r="E95" s="28"/>
      <c r="F95" s="27"/>
      <c r="G95" s="111">
        <f t="shared" si="8"/>
        <v>0</v>
      </c>
      <c r="H95" s="112"/>
      <c r="I95" s="111"/>
      <c r="J95" s="112"/>
      <c r="K95" s="113">
        <f t="shared" si="9"/>
        <v>0</v>
      </c>
      <c r="L95" s="114"/>
      <c r="M95" s="2"/>
      <c r="N95" s="2"/>
      <c r="O95" s="2"/>
      <c r="P95" s="2"/>
    </row>
    <row r="96" spans="1:16" ht="17.25" hidden="1" x14ac:dyDescent="0.3">
      <c r="A96" s="63"/>
      <c r="B96" s="120"/>
      <c r="C96" s="64"/>
      <c r="D96" s="27"/>
      <c r="E96" s="28"/>
      <c r="F96" s="27"/>
      <c r="G96" s="111">
        <f t="shared" si="8"/>
        <v>0</v>
      </c>
      <c r="H96" s="112"/>
      <c r="I96" s="111"/>
      <c r="J96" s="112"/>
      <c r="K96" s="113">
        <f t="shared" si="9"/>
        <v>0</v>
      </c>
      <c r="L96" s="114"/>
      <c r="M96" s="2"/>
      <c r="N96" s="2"/>
      <c r="O96" s="2"/>
      <c r="P96" s="2"/>
    </row>
    <row r="97" spans="1:16" ht="17.25" hidden="1" x14ac:dyDescent="0.3">
      <c r="A97" s="63"/>
      <c r="B97" s="120"/>
      <c r="C97" s="64"/>
      <c r="D97" s="27"/>
      <c r="E97" s="28"/>
      <c r="F97" s="27"/>
      <c r="G97" s="111">
        <f t="shared" si="8"/>
        <v>0</v>
      </c>
      <c r="H97" s="112"/>
      <c r="I97" s="111"/>
      <c r="J97" s="112"/>
      <c r="K97" s="113">
        <f t="shared" si="9"/>
        <v>0</v>
      </c>
      <c r="L97" s="114"/>
      <c r="M97" s="2"/>
      <c r="N97" s="2"/>
      <c r="O97" s="2"/>
      <c r="P97" s="2"/>
    </row>
    <row r="98" spans="1:16" ht="17.25" x14ac:dyDescent="0.3">
      <c r="A98" s="63" t="s">
        <v>10</v>
      </c>
      <c r="B98" s="120"/>
      <c r="C98" s="64"/>
      <c r="D98" s="27"/>
      <c r="E98" s="28">
        <f>SUM(E92:E97)</f>
        <v>150</v>
      </c>
      <c r="F98" s="28" t="s">
        <v>11</v>
      </c>
      <c r="G98" s="111">
        <f>SUM(G91:G97)</f>
        <v>129000</v>
      </c>
      <c r="H98" s="112"/>
      <c r="I98" s="111" t="s">
        <v>11</v>
      </c>
      <c r="J98" s="112"/>
      <c r="K98" s="113">
        <f>SUM(K91:K97)</f>
        <v>76500</v>
      </c>
      <c r="L98" s="114"/>
      <c r="M98" s="2"/>
      <c r="N98" s="2"/>
      <c r="O98" s="2"/>
      <c r="P98" s="2"/>
    </row>
    <row r="99" spans="1:16" ht="17.25" x14ac:dyDescent="0.3">
      <c r="A99" s="15"/>
      <c r="B99" s="15"/>
      <c r="C99" s="15"/>
      <c r="D99" s="16"/>
      <c r="E99" s="16"/>
      <c r="F99" s="17"/>
      <c r="G99" s="17"/>
      <c r="H99" s="17"/>
      <c r="I99" s="17"/>
      <c r="J99" s="17"/>
      <c r="K99" s="18"/>
      <c r="L99" s="18"/>
      <c r="M99" s="2"/>
      <c r="N99" s="2"/>
      <c r="O99" s="2"/>
      <c r="P99" s="2"/>
    </row>
    <row r="100" spans="1:16" x14ac:dyDescent="0.25">
      <c r="A100" s="146" t="s">
        <v>119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</row>
    <row r="101" spans="1:16" ht="18.75" customHeight="1" x14ac:dyDescent="0.3">
      <c r="A101" s="111" t="s">
        <v>12</v>
      </c>
      <c r="B101" s="115"/>
      <c r="C101" s="112"/>
      <c r="D101" s="111" t="s">
        <v>13</v>
      </c>
      <c r="E101" s="112"/>
      <c r="F101" s="65" t="s">
        <v>12</v>
      </c>
      <c r="G101" s="65"/>
      <c r="H101" s="65"/>
      <c r="I101" s="105" t="s">
        <v>13</v>
      </c>
      <c r="J101" s="106"/>
      <c r="K101" s="2"/>
      <c r="L101" s="2"/>
      <c r="M101" s="2"/>
      <c r="N101" s="2"/>
      <c r="O101" s="2"/>
    </row>
    <row r="102" spans="1:16" ht="17.25" x14ac:dyDescent="0.3">
      <c r="A102" s="63" t="s">
        <v>120</v>
      </c>
      <c r="B102" s="120"/>
      <c r="C102" s="64"/>
      <c r="D102" s="111"/>
      <c r="E102" s="112"/>
      <c r="F102" s="63" t="s">
        <v>122</v>
      </c>
      <c r="G102" s="120"/>
      <c r="H102" s="64"/>
      <c r="I102" s="127">
        <v>5000</v>
      </c>
      <c r="J102" s="128"/>
      <c r="K102" s="2"/>
      <c r="L102" s="2"/>
      <c r="M102" s="2"/>
      <c r="N102" s="2"/>
      <c r="O102" s="2"/>
    </row>
    <row r="103" spans="1:16" ht="17.25" x14ac:dyDescent="0.3">
      <c r="A103" s="63" t="s">
        <v>14</v>
      </c>
      <c r="B103" s="120"/>
      <c r="C103" s="64"/>
      <c r="D103" s="111">
        <v>3875</v>
      </c>
      <c r="E103" s="112"/>
      <c r="F103" s="129" t="s">
        <v>141</v>
      </c>
      <c r="G103" s="129"/>
      <c r="H103" s="129"/>
      <c r="I103" s="127"/>
      <c r="J103" s="128"/>
      <c r="K103" s="2"/>
      <c r="L103" s="2"/>
      <c r="M103" s="2"/>
      <c r="N103" s="2"/>
      <c r="O103" s="2"/>
    </row>
    <row r="104" spans="1:16" ht="17.25" x14ac:dyDescent="0.3">
      <c r="A104" s="63" t="s">
        <v>121</v>
      </c>
      <c r="B104" s="120"/>
      <c r="C104" s="64"/>
      <c r="D104" s="111">
        <v>800</v>
      </c>
      <c r="E104" s="112"/>
      <c r="F104" s="129" t="s">
        <v>123</v>
      </c>
      <c r="G104" s="129"/>
      <c r="H104" s="129"/>
      <c r="I104" s="127">
        <f>E32*1.3</f>
        <v>0</v>
      </c>
      <c r="J104" s="128"/>
      <c r="K104" s="2"/>
      <c r="L104" s="2"/>
      <c r="M104" s="2"/>
      <c r="N104" s="2"/>
      <c r="O104" s="2"/>
    </row>
    <row r="105" spans="1:16" ht="17.25" customHeight="1" x14ac:dyDescent="0.3">
      <c r="A105" s="63"/>
      <c r="B105" s="120"/>
      <c r="C105" s="64"/>
      <c r="D105" s="111"/>
      <c r="E105" s="112"/>
      <c r="F105" s="111" t="s">
        <v>6</v>
      </c>
      <c r="G105" s="115"/>
      <c r="H105" s="112"/>
      <c r="I105" s="111">
        <f>SUM(D102:E105)+SUM(I102:J104)</f>
        <v>9675</v>
      </c>
      <c r="J105" s="112"/>
      <c r="K105" s="2"/>
      <c r="L105" s="2"/>
      <c r="M105" s="2"/>
      <c r="N105" s="2"/>
      <c r="O105" s="2"/>
    </row>
    <row r="106" spans="1:16" ht="17.25" x14ac:dyDescent="0.3">
      <c r="A106" s="3"/>
      <c r="B106" s="3"/>
      <c r="C106" s="3"/>
      <c r="D106" s="7"/>
      <c r="E106" s="7"/>
      <c r="F106" s="7"/>
      <c r="G106" s="7"/>
      <c r="H106" s="2"/>
      <c r="I106" s="2"/>
      <c r="J106" s="2"/>
      <c r="K106" s="2"/>
      <c r="L106" s="2"/>
    </row>
    <row r="107" spans="1:16" ht="18.75" x14ac:dyDescent="0.25">
      <c r="A107" s="139" t="s">
        <v>32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</row>
    <row r="108" spans="1:16" ht="16.5" x14ac:dyDescent="0.25">
      <c r="A108" s="147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</row>
    <row r="109" spans="1:16" ht="16.5" x14ac:dyDescent="0.25">
      <c r="A109" s="3" t="s">
        <v>15</v>
      </c>
      <c r="B109" s="45" t="s">
        <v>71</v>
      </c>
      <c r="C109" s="45" t="s">
        <v>72</v>
      </c>
      <c r="D109" s="45" t="s">
        <v>73</v>
      </c>
      <c r="E109" s="45" t="s">
        <v>74</v>
      </c>
      <c r="F109" s="45" t="s">
        <v>75</v>
      </c>
      <c r="G109" s="45" t="s">
        <v>76</v>
      </c>
      <c r="H109" s="45" t="s">
        <v>65</v>
      </c>
      <c r="I109" s="45" t="s">
        <v>66</v>
      </c>
      <c r="J109" s="45" t="s">
        <v>67</v>
      </c>
      <c r="K109" s="45" t="s">
        <v>68</v>
      </c>
      <c r="L109" s="45" t="s">
        <v>69</v>
      </c>
      <c r="M109" s="45" t="s">
        <v>70</v>
      </c>
      <c r="N109" s="30"/>
    </row>
    <row r="110" spans="1:16" ht="17.25" x14ac:dyDescent="0.25">
      <c r="A110" s="3" t="s">
        <v>16</v>
      </c>
      <c r="B110" s="12">
        <v>0.5</v>
      </c>
      <c r="C110" s="12">
        <v>0.8</v>
      </c>
      <c r="D110" s="12">
        <v>1</v>
      </c>
      <c r="E110" s="12">
        <v>1</v>
      </c>
      <c r="F110" s="12">
        <v>1</v>
      </c>
      <c r="G110" s="12">
        <v>1</v>
      </c>
      <c r="H110" s="12">
        <v>1</v>
      </c>
      <c r="I110" s="12">
        <v>1</v>
      </c>
      <c r="J110" s="12">
        <v>1</v>
      </c>
      <c r="K110" s="12">
        <v>1</v>
      </c>
      <c r="L110" s="12">
        <v>1</v>
      </c>
      <c r="M110" s="12">
        <v>1</v>
      </c>
      <c r="N110" s="30"/>
    </row>
    <row r="111" spans="1:16" ht="48" customHeight="1" x14ac:dyDescent="0.25">
      <c r="A111" s="24" t="s">
        <v>17</v>
      </c>
      <c r="B111" s="24" t="s">
        <v>34</v>
      </c>
      <c r="C111" s="24" t="s">
        <v>35</v>
      </c>
      <c r="D111" s="24" t="s">
        <v>36</v>
      </c>
      <c r="E111" s="24" t="s">
        <v>43</v>
      </c>
      <c r="F111" s="24" t="s">
        <v>37</v>
      </c>
      <c r="G111" s="24" t="s">
        <v>38</v>
      </c>
      <c r="H111" s="24" t="s">
        <v>39</v>
      </c>
      <c r="I111" s="24" t="s">
        <v>40</v>
      </c>
      <c r="J111" s="24" t="s">
        <v>41</v>
      </c>
      <c r="K111" s="24" t="s">
        <v>44</v>
      </c>
      <c r="L111" s="24" t="s">
        <v>42</v>
      </c>
      <c r="M111" s="24" t="s">
        <v>62</v>
      </c>
      <c r="N111" s="24" t="s">
        <v>6</v>
      </c>
    </row>
    <row r="112" spans="1:16" x14ac:dyDescent="0.25">
      <c r="A112" s="48" t="s">
        <v>18</v>
      </c>
      <c r="B112" s="22">
        <f t="shared" ref="B112:M112" si="10">$G98*B110</f>
        <v>64500</v>
      </c>
      <c r="C112" s="22">
        <f t="shared" si="10"/>
        <v>103200</v>
      </c>
      <c r="D112" s="22">
        <f t="shared" si="10"/>
        <v>129000</v>
      </c>
      <c r="E112" s="22">
        <f t="shared" si="10"/>
        <v>129000</v>
      </c>
      <c r="F112" s="22">
        <f t="shared" si="10"/>
        <v>129000</v>
      </c>
      <c r="G112" s="22">
        <f t="shared" si="10"/>
        <v>129000</v>
      </c>
      <c r="H112" s="22">
        <f t="shared" si="10"/>
        <v>129000</v>
      </c>
      <c r="I112" s="22">
        <f t="shared" si="10"/>
        <v>129000</v>
      </c>
      <c r="J112" s="22">
        <f t="shared" si="10"/>
        <v>129000</v>
      </c>
      <c r="K112" s="22">
        <f t="shared" si="10"/>
        <v>129000</v>
      </c>
      <c r="L112" s="22">
        <f t="shared" si="10"/>
        <v>129000</v>
      </c>
      <c r="M112" s="22">
        <f t="shared" si="10"/>
        <v>129000</v>
      </c>
      <c r="N112" s="31">
        <f>SUM(B112:M112)</f>
        <v>1457700</v>
      </c>
    </row>
    <row r="113" spans="1:14" x14ac:dyDescent="0.25">
      <c r="A113" s="48" t="s">
        <v>19</v>
      </c>
      <c r="B113" s="22">
        <f>SUM(B114:B126)</f>
        <v>47025</v>
      </c>
      <c r="C113" s="22">
        <f t="shared" ref="C113:M113" si="11">SUM(C114:C126)</f>
        <v>70675</v>
      </c>
      <c r="D113" s="22">
        <f t="shared" si="11"/>
        <v>86975</v>
      </c>
      <c r="E113" s="22">
        <f t="shared" si="11"/>
        <v>86975</v>
      </c>
      <c r="F113" s="22">
        <f t="shared" si="11"/>
        <v>86975</v>
      </c>
      <c r="G113" s="22">
        <f t="shared" si="11"/>
        <v>86975</v>
      </c>
      <c r="H113" s="22">
        <f t="shared" si="11"/>
        <v>86975</v>
      </c>
      <c r="I113" s="22">
        <f t="shared" si="11"/>
        <v>86975</v>
      </c>
      <c r="J113" s="22">
        <f t="shared" si="11"/>
        <v>86975</v>
      </c>
      <c r="K113" s="22">
        <f t="shared" si="11"/>
        <v>86975</v>
      </c>
      <c r="L113" s="22">
        <f t="shared" si="11"/>
        <v>86975</v>
      </c>
      <c r="M113" s="22">
        <f t="shared" si="11"/>
        <v>86975</v>
      </c>
      <c r="N113" s="31">
        <f t="shared" ref="N113:N130" si="12">SUM(B113:M113)</f>
        <v>987450</v>
      </c>
    </row>
    <row r="114" spans="1:14" x14ac:dyDescent="0.25">
      <c r="A114" s="49" t="s">
        <v>77</v>
      </c>
      <c r="B114" s="22">
        <f>$K98*B110</f>
        <v>38250</v>
      </c>
      <c r="C114" s="22">
        <f t="shared" ref="C114:M114" si="13">$K98*C110</f>
        <v>61200</v>
      </c>
      <c r="D114" s="22">
        <f t="shared" si="13"/>
        <v>76500</v>
      </c>
      <c r="E114" s="22">
        <f t="shared" si="13"/>
        <v>76500</v>
      </c>
      <c r="F114" s="22">
        <f t="shared" si="13"/>
        <v>76500</v>
      </c>
      <c r="G114" s="22">
        <f t="shared" si="13"/>
        <v>76500</v>
      </c>
      <c r="H114" s="22">
        <f t="shared" si="13"/>
        <v>76500</v>
      </c>
      <c r="I114" s="22">
        <f t="shared" si="13"/>
        <v>76500</v>
      </c>
      <c r="J114" s="22">
        <f t="shared" si="13"/>
        <v>76500</v>
      </c>
      <c r="K114" s="22">
        <f t="shared" si="13"/>
        <v>76500</v>
      </c>
      <c r="L114" s="22">
        <f t="shared" si="13"/>
        <v>76500</v>
      </c>
      <c r="M114" s="22">
        <f t="shared" si="13"/>
        <v>76500</v>
      </c>
      <c r="N114" s="31">
        <f t="shared" ref="N114" si="14">SUM(B114:M114)</f>
        <v>864450</v>
      </c>
    </row>
    <row r="115" spans="1:14" x14ac:dyDescent="0.25">
      <c r="A115" s="49" t="str">
        <f>A102</f>
        <v>Аренда помещения</v>
      </c>
      <c r="B115" s="22">
        <f>$D102</f>
        <v>0</v>
      </c>
      <c r="C115" s="22">
        <f t="shared" ref="C115:M115" si="15">$D102</f>
        <v>0</v>
      </c>
      <c r="D115" s="22">
        <f t="shared" si="15"/>
        <v>0</v>
      </c>
      <c r="E115" s="22">
        <f t="shared" si="15"/>
        <v>0</v>
      </c>
      <c r="F115" s="22">
        <f t="shared" si="15"/>
        <v>0</v>
      </c>
      <c r="G115" s="22">
        <f t="shared" si="15"/>
        <v>0</v>
      </c>
      <c r="H115" s="22">
        <f t="shared" si="15"/>
        <v>0</v>
      </c>
      <c r="I115" s="22">
        <f t="shared" si="15"/>
        <v>0</v>
      </c>
      <c r="J115" s="22">
        <f t="shared" si="15"/>
        <v>0</v>
      </c>
      <c r="K115" s="22">
        <f t="shared" si="15"/>
        <v>0</v>
      </c>
      <c r="L115" s="22">
        <f t="shared" si="15"/>
        <v>0</v>
      </c>
      <c r="M115" s="22">
        <f t="shared" si="15"/>
        <v>0</v>
      </c>
      <c r="N115" s="31">
        <f t="shared" si="12"/>
        <v>0</v>
      </c>
    </row>
    <row r="116" spans="1:14" ht="16.5" customHeight="1" x14ac:dyDescent="0.25">
      <c r="A116" s="49" t="str">
        <f>A103</f>
        <v>Транспортные расходы</v>
      </c>
      <c r="B116" s="22">
        <f t="shared" ref="B116:M118" si="16">$D103</f>
        <v>3875</v>
      </c>
      <c r="C116" s="22">
        <f t="shared" si="16"/>
        <v>3875</v>
      </c>
      <c r="D116" s="22">
        <f t="shared" si="16"/>
        <v>3875</v>
      </c>
      <c r="E116" s="22">
        <f t="shared" si="16"/>
        <v>3875</v>
      </c>
      <c r="F116" s="22">
        <f t="shared" si="16"/>
        <v>3875</v>
      </c>
      <c r="G116" s="22">
        <f t="shared" si="16"/>
        <v>3875</v>
      </c>
      <c r="H116" s="22">
        <f t="shared" si="16"/>
        <v>3875</v>
      </c>
      <c r="I116" s="22">
        <f t="shared" si="16"/>
        <v>3875</v>
      </c>
      <c r="J116" s="22">
        <f t="shared" si="16"/>
        <v>3875</v>
      </c>
      <c r="K116" s="22">
        <f t="shared" si="16"/>
        <v>3875</v>
      </c>
      <c r="L116" s="22">
        <f t="shared" si="16"/>
        <v>3875</v>
      </c>
      <c r="M116" s="22">
        <f t="shared" si="16"/>
        <v>3875</v>
      </c>
      <c r="N116" s="31">
        <f t="shared" ref="N116:N118" si="17">SUM(B116:M116)</f>
        <v>46500</v>
      </c>
    </row>
    <row r="117" spans="1:14" ht="19.5" hidden="1" customHeight="1" x14ac:dyDescent="0.25">
      <c r="A117" s="49" t="str">
        <f>A100</f>
        <v>Ежемесячные затраты:</v>
      </c>
      <c r="B117" s="22">
        <f t="shared" si="16"/>
        <v>800</v>
      </c>
      <c r="C117" s="22">
        <f t="shared" ref="C117:M117" si="18">$D100</f>
        <v>0</v>
      </c>
      <c r="D117" s="22">
        <f t="shared" si="18"/>
        <v>0</v>
      </c>
      <c r="E117" s="22">
        <f t="shared" si="18"/>
        <v>0</v>
      </c>
      <c r="F117" s="22">
        <f t="shared" si="18"/>
        <v>0</v>
      </c>
      <c r="G117" s="22">
        <f t="shared" si="18"/>
        <v>0</v>
      </c>
      <c r="H117" s="22">
        <f t="shared" si="18"/>
        <v>0</v>
      </c>
      <c r="I117" s="22">
        <f t="shared" si="18"/>
        <v>0</v>
      </c>
      <c r="J117" s="22">
        <f t="shared" si="18"/>
        <v>0</v>
      </c>
      <c r="K117" s="22">
        <f t="shared" si="18"/>
        <v>0</v>
      </c>
      <c r="L117" s="22">
        <f t="shared" si="18"/>
        <v>0</v>
      </c>
      <c r="M117" s="22">
        <f t="shared" si="18"/>
        <v>0</v>
      </c>
      <c r="N117" s="31">
        <f t="shared" si="17"/>
        <v>800</v>
      </c>
    </row>
    <row r="118" spans="1:14" ht="25.5" hidden="1" x14ac:dyDescent="0.25">
      <c r="A118" s="49" t="str">
        <f>A101</f>
        <v>Наименование</v>
      </c>
      <c r="B118" s="22">
        <f t="shared" si="16"/>
        <v>0</v>
      </c>
      <c r="C118" s="22" t="str">
        <f t="shared" ref="C118:M118" si="19">$D101</f>
        <v>Руб./мес.</v>
      </c>
      <c r="D118" s="22" t="str">
        <f t="shared" si="19"/>
        <v>Руб./мес.</v>
      </c>
      <c r="E118" s="22" t="str">
        <f t="shared" si="19"/>
        <v>Руб./мес.</v>
      </c>
      <c r="F118" s="22" t="str">
        <f t="shared" si="19"/>
        <v>Руб./мес.</v>
      </c>
      <c r="G118" s="22" t="str">
        <f t="shared" si="19"/>
        <v>Руб./мес.</v>
      </c>
      <c r="H118" s="22" t="str">
        <f t="shared" si="19"/>
        <v>Руб./мес.</v>
      </c>
      <c r="I118" s="22" t="str">
        <f t="shared" si="19"/>
        <v>Руб./мес.</v>
      </c>
      <c r="J118" s="22" t="str">
        <f t="shared" si="19"/>
        <v>Руб./мес.</v>
      </c>
      <c r="K118" s="22" t="str">
        <f t="shared" si="19"/>
        <v>Руб./мес.</v>
      </c>
      <c r="L118" s="22" t="str">
        <f t="shared" si="19"/>
        <v>Руб./мес.</v>
      </c>
      <c r="M118" s="22" t="str">
        <f t="shared" si="19"/>
        <v>Руб./мес.</v>
      </c>
      <c r="N118" s="31">
        <f t="shared" si="17"/>
        <v>0</v>
      </c>
    </row>
    <row r="119" spans="1:14" ht="15.75" customHeight="1" x14ac:dyDescent="0.25">
      <c r="A119" s="49" t="str">
        <f>A104</f>
        <v>Банковское обслуживание</v>
      </c>
      <c r="B119" s="22">
        <f>$D104</f>
        <v>800</v>
      </c>
      <c r="C119" s="22">
        <f t="shared" ref="C119:M119" si="20">$D104</f>
        <v>800</v>
      </c>
      <c r="D119" s="22">
        <f t="shared" si="20"/>
        <v>800</v>
      </c>
      <c r="E119" s="22">
        <f t="shared" si="20"/>
        <v>800</v>
      </c>
      <c r="F119" s="22">
        <f t="shared" si="20"/>
        <v>800</v>
      </c>
      <c r="G119" s="22">
        <f t="shared" si="20"/>
        <v>800</v>
      </c>
      <c r="H119" s="22">
        <f t="shared" si="20"/>
        <v>800</v>
      </c>
      <c r="I119" s="22">
        <f t="shared" si="20"/>
        <v>800</v>
      </c>
      <c r="J119" s="22">
        <f t="shared" si="20"/>
        <v>800</v>
      </c>
      <c r="K119" s="22">
        <f t="shared" si="20"/>
        <v>800</v>
      </c>
      <c r="L119" s="22">
        <f t="shared" si="20"/>
        <v>800</v>
      </c>
      <c r="M119" s="22">
        <f t="shared" si="20"/>
        <v>800</v>
      </c>
      <c r="N119" s="31">
        <f t="shared" si="12"/>
        <v>9600</v>
      </c>
    </row>
    <row r="120" spans="1:14" ht="19.5" hidden="1" customHeight="1" x14ac:dyDescent="0.25">
      <c r="A120" s="49" t="str">
        <f>A104</f>
        <v>Банковское обслуживание</v>
      </c>
      <c r="B120" s="22">
        <f t="shared" ref="B120:M120" si="21">$D104</f>
        <v>800</v>
      </c>
      <c r="C120" s="22">
        <f t="shared" si="21"/>
        <v>800</v>
      </c>
      <c r="D120" s="22">
        <f t="shared" si="21"/>
        <v>800</v>
      </c>
      <c r="E120" s="22">
        <f t="shared" si="21"/>
        <v>800</v>
      </c>
      <c r="F120" s="22">
        <f t="shared" si="21"/>
        <v>800</v>
      </c>
      <c r="G120" s="22">
        <f t="shared" si="21"/>
        <v>800</v>
      </c>
      <c r="H120" s="22">
        <f t="shared" si="21"/>
        <v>800</v>
      </c>
      <c r="I120" s="22">
        <f t="shared" si="21"/>
        <v>800</v>
      </c>
      <c r="J120" s="22">
        <f t="shared" si="21"/>
        <v>800</v>
      </c>
      <c r="K120" s="22">
        <f t="shared" si="21"/>
        <v>800</v>
      </c>
      <c r="L120" s="22">
        <f t="shared" si="21"/>
        <v>800</v>
      </c>
      <c r="M120" s="22">
        <f t="shared" si="21"/>
        <v>800</v>
      </c>
      <c r="N120" s="31">
        <f t="shared" si="12"/>
        <v>9600</v>
      </c>
    </row>
    <row r="121" spans="1:14" hidden="1" x14ac:dyDescent="0.25">
      <c r="A121" s="49">
        <f>A105</f>
        <v>0</v>
      </c>
      <c r="B121" s="22">
        <f t="shared" ref="B121:M121" si="22">$D105</f>
        <v>0</v>
      </c>
      <c r="C121" s="22">
        <f t="shared" si="22"/>
        <v>0</v>
      </c>
      <c r="D121" s="22">
        <f t="shared" si="22"/>
        <v>0</v>
      </c>
      <c r="E121" s="22">
        <f t="shared" si="22"/>
        <v>0</v>
      </c>
      <c r="F121" s="22">
        <f t="shared" si="22"/>
        <v>0</v>
      </c>
      <c r="G121" s="22">
        <f t="shared" si="22"/>
        <v>0</v>
      </c>
      <c r="H121" s="22">
        <f t="shared" si="22"/>
        <v>0</v>
      </c>
      <c r="I121" s="22">
        <f t="shared" si="22"/>
        <v>0</v>
      </c>
      <c r="J121" s="22">
        <f t="shared" si="22"/>
        <v>0</v>
      </c>
      <c r="K121" s="22">
        <f t="shared" si="22"/>
        <v>0</v>
      </c>
      <c r="L121" s="22">
        <f t="shared" si="22"/>
        <v>0</v>
      </c>
      <c r="M121" s="22">
        <f t="shared" si="22"/>
        <v>0</v>
      </c>
      <c r="N121" s="31">
        <f t="shared" si="12"/>
        <v>0</v>
      </c>
    </row>
    <row r="122" spans="1:14" ht="14.25" customHeight="1" x14ac:dyDescent="0.25">
      <c r="A122" s="49" t="str">
        <f>F102</f>
        <v>Коммунальные платежи</v>
      </c>
      <c r="B122" s="22">
        <f>$I102*B110</f>
        <v>2500</v>
      </c>
      <c r="C122" s="22">
        <f t="shared" ref="C122:M122" si="23">$I102*C110</f>
        <v>4000</v>
      </c>
      <c r="D122" s="22">
        <f t="shared" si="23"/>
        <v>5000</v>
      </c>
      <c r="E122" s="22">
        <f t="shared" si="23"/>
        <v>5000</v>
      </c>
      <c r="F122" s="22">
        <f t="shared" si="23"/>
        <v>5000</v>
      </c>
      <c r="G122" s="22">
        <f t="shared" si="23"/>
        <v>5000</v>
      </c>
      <c r="H122" s="22">
        <f t="shared" si="23"/>
        <v>5000</v>
      </c>
      <c r="I122" s="22">
        <f t="shared" si="23"/>
        <v>5000</v>
      </c>
      <c r="J122" s="22">
        <f t="shared" si="23"/>
        <v>5000</v>
      </c>
      <c r="K122" s="22">
        <f t="shared" si="23"/>
        <v>5000</v>
      </c>
      <c r="L122" s="22">
        <f t="shared" si="23"/>
        <v>5000</v>
      </c>
      <c r="M122" s="22">
        <f t="shared" si="23"/>
        <v>5000</v>
      </c>
      <c r="N122" s="31">
        <f t="shared" si="12"/>
        <v>56500</v>
      </c>
    </row>
    <row r="123" spans="1:14" ht="15" customHeight="1" x14ac:dyDescent="0.25">
      <c r="A123" s="49" t="str">
        <f>F103</f>
        <v>Страховые взносы</v>
      </c>
      <c r="B123" s="22">
        <f t="shared" ref="B123:M124" si="24">$I103</f>
        <v>0</v>
      </c>
      <c r="C123" s="22">
        <f t="shared" si="24"/>
        <v>0</v>
      </c>
      <c r="D123" s="22">
        <f t="shared" si="24"/>
        <v>0</v>
      </c>
      <c r="E123" s="22">
        <f t="shared" si="24"/>
        <v>0</v>
      </c>
      <c r="F123" s="22">
        <f t="shared" si="24"/>
        <v>0</v>
      </c>
      <c r="G123" s="22">
        <f t="shared" si="24"/>
        <v>0</v>
      </c>
      <c r="H123" s="22">
        <f t="shared" si="24"/>
        <v>0</v>
      </c>
      <c r="I123" s="22">
        <f t="shared" si="24"/>
        <v>0</v>
      </c>
      <c r="J123" s="22">
        <f t="shared" si="24"/>
        <v>0</v>
      </c>
      <c r="K123" s="22">
        <f t="shared" si="24"/>
        <v>0</v>
      </c>
      <c r="L123" s="22">
        <f t="shared" si="24"/>
        <v>0</v>
      </c>
      <c r="M123" s="22">
        <f t="shared" si="24"/>
        <v>0</v>
      </c>
      <c r="N123" s="31">
        <f t="shared" ref="N123" si="25">SUM(B123:M123)</f>
        <v>0</v>
      </c>
    </row>
    <row r="124" spans="1:14" x14ac:dyDescent="0.25">
      <c r="A124" s="49" t="str">
        <f>F104</f>
        <v>ФОТ</v>
      </c>
      <c r="B124" s="22">
        <f t="shared" si="24"/>
        <v>0</v>
      </c>
      <c r="C124" s="22">
        <f t="shared" si="24"/>
        <v>0</v>
      </c>
      <c r="D124" s="22">
        <f t="shared" si="24"/>
        <v>0</v>
      </c>
      <c r="E124" s="22">
        <f t="shared" si="24"/>
        <v>0</v>
      </c>
      <c r="F124" s="22">
        <f t="shared" si="24"/>
        <v>0</v>
      </c>
      <c r="G124" s="22">
        <f t="shared" si="24"/>
        <v>0</v>
      </c>
      <c r="H124" s="22">
        <f t="shared" si="24"/>
        <v>0</v>
      </c>
      <c r="I124" s="22">
        <f t="shared" si="24"/>
        <v>0</v>
      </c>
      <c r="J124" s="22">
        <f t="shared" si="24"/>
        <v>0</v>
      </c>
      <c r="K124" s="22">
        <f t="shared" si="24"/>
        <v>0</v>
      </c>
      <c r="L124" s="22">
        <f t="shared" si="24"/>
        <v>0</v>
      </c>
      <c r="M124" s="22">
        <f t="shared" si="24"/>
        <v>0</v>
      </c>
      <c r="N124" s="31">
        <f t="shared" si="12"/>
        <v>0</v>
      </c>
    </row>
    <row r="125" spans="1:14" hidden="1" x14ac:dyDescent="0.25">
      <c r="A125" s="49" t="str">
        <f>F103</f>
        <v>Страховые взносы</v>
      </c>
      <c r="B125" s="22">
        <f t="shared" ref="B125:M125" si="26">$I103</f>
        <v>0</v>
      </c>
      <c r="C125" s="22">
        <f t="shared" si="26"/>
        <v>0</v>
      </c>
      <c r="D125" s="22">
        <f t="shared" si="26"/>
        <v>0</v>
      </c>
      <c r="E125" s="22">
        <f t="shared" si="26"/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2">
        <f t="shared" si="26"/>
        <v>0</v>
      </c>
      <c r="K125" s="22">
        <f t="shared" si="26"/>
        <v>0</v>
      </c>
      <c r="L125" s="22">
        <f t="shared" si="26"/>
        <v>0</v>
      </c>
      <c r="M125" s="22">
        <f t="shared" si="26"/>
        <v>0</v>
      </c>
      <c r="N125" s="31">
        <f t="shared" si="12"/>
        <v>0</v>
      </c>
    </row>
    <row r="126" spans="1:14" hidden="1" x14ac:dyDescent="0.25">
      <c r="A126" s="49" t="str">
        <f>F104</f>
        <v>ФОТ</v>
      </c>
      <c r="B126" s="22">
        <f t="shared" ref="B126:M126" si="27">$I104</f>
        <v>0</v>
      </c>
      <c r="C126" s="22">
        <f t="shared" si="27"/>
        <v>0</v>
      </c>
      <c r="D126" s="22">
        <f t="shared" si="27"/>
        <v>0</v>
      </c>
      <c r="E126" s="22">
        <f t="shared" si="27"/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2">
        <f t="shared" si="27"/>
        <v>0</v>
      </c>
      <c r="K126" s="22">
        <f t="shared" si="27"/>
        <v>0</v>
      </c>
      <c r="L126" s="22">
        <f t="shared" si="27"/>
        <v>0</v>
      </c>
      <c r="M126" s="22">
        <f t="shared" si="27"/>
        <v>0</v>
      </c>
      <c r="N126" s="31">
        <f t="shared" si="12"/>
        <v>0</v>
      </c>
    </row>
    <row r="127" spans="1:14" x14ac:dyDescent="0.25">
      <c r="A127" s="48" t="s">
        <v>20</v>
      </c>
      <c r="B127" s="22">
        <f t="shared" ref="B127:M127" si="28">SUM(B128:B129)</f>
        <v>2580</v>
      </c>
      <c r="C127" s="22">
        <f t="shared" si="28"/>
        <v>4128</v>
      </c>
      <c r="D127" s="22">
        <f t="shared" si="28"/>
        <v>5160</v>
      </c>
      <c r="E127" s="22">
        <f t="shared" si="28"/>
        <v>5160</v>
      </c>
      <c r="F127" s="22">
        <f t="shared" si="28"/>
        <v>5160</v>
      </c>
      <c r="G127" s="22">
        <f t="shared" si="28"/>
        <v>5160</v>
      </c>
      <c r="H127" s="22">
        <f t="shared" si="28"/>
        <v>5160</v>
      </c>
      <c r="I127" s="22">
        <f t="shared" si="28"/>
        <v>5160</v>
      </c>
      <c r="J127" s="22">
        <f t="shared" si="28"/>
        <v>5160</v>
      </c>
      <c r="K127" s="22">
        <f t="shared" si="28"/>
        <v>5160</v>
      </c>
      <c r="L127" s="22">
        <f t="shared" si="28"/>
        <v>5160</v>
      </c>
      <c r="M127" s="22">
        <f t="shared" si="28"/>
        <v>5160</v>
      </c>
      <c r="N127" s="31">
        <f t="shared" si="12"/>
        <v>58308</v>
      </c>
    </row>
    <row r="128" spans="1:14" x14ac:dyDescent="0.25">
      <c r="A128" s="49" t="s">
        <v>142</v>
      </c>
      <c r="B128" s="22">
        <f t="shared" ref="B128:M128" si="29">B112*0.04</f>
        <v>2580</v>
      </c>
      <c r="C128" s="22">
        <f t="shared" si="29"/>
        <v>4128</v>
      </c>
      <c r="D128" s="22">
        <f t="shared" si="29"/>
        <v>5160</v>
      </c>
      <c r="E128" s="22">
        <f t="shared" si="29"/>
        <v>5160</v>
      </c>
      <c r="F128" s="22">
        <f t="shared" si="29"/>
        <v>5160</v>
      </c>
      <c r="G128" s="22">
        <f t="shared" si="29"/>
        <v>5160</v>
      </c>
      <c r="H128" s="22">
        <f t="shared" si="29"/>
        <v>5160</v>
      </c>
      <c r="I128" s="22">
        <f t="shared" si="29"/>
        <v>5160</v>
      </c>
      <c r="J128" s="22">
        <f t="shared" si="29"/>
        <v>5160</v>
      </c>
      <c r="K128" s="22">
        <f t="shared" si="29"/>
        <v>5160</v>
      </c>
      <c r="L128" s="22">
        <f t="shared" si="29"/>
        <v>5160</v>
      </c>
      <c r="M128" s="22">
        <f t="shared" si="29"/>
        <v>5160</v>
      </c>
      <c r="N128" s="31">
        <f t="shared" si="12"/>
        <v>58308</v>
      </c>
    </row>
    <row r="129" spans="1:14" hidden="1" x14ac:dyDescent="0.25">
      <c r="A129" s="49" t="s">
        <v>47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31"/>
      <c r="N129" s="31">
        <f t="shared" si="12"/>
        <v>0</v>
      </c>
    </row>
    <row r="130" spans="1:14" x14ac:dyDescent="0.25">
      <c r="A130" s="48" t="s">
        <v>21</v>
      </c>
      <c r="B130" s="22">
        <f t="shared" ref="B130:M130" si="30">B112-B113-B127</f>
        <v>14895</v>
      </c>
      <c r="C130" s="22">
        <f t="shared" si="30"/>
        <v>28397</v>
      </c>
      <c r="D130" s="22">
        <f t="shared" si="30"/>
        <v>36865</v>
      </c>
      <c r="E130" s="22">
        <f t="shared" si="30"/>
        <v>36865</v>
      </c>
      <c r="F130" s="22">
        <f t="shared" si="30"/>
        <v>36865</v>
      </c>
      <c r="G130" s="22">
        <f t="shared" si="30"/>
        <v>36865</v>
      </c>
      <c r="H130" s="22">
        <f t="shared" si="30"/>
        <v>36865</v>
      </c>
      <c r="I130" s="22">
        <f t="shared" si="30"/>
        <v>36865</v>
      </c>
      <c r="J130" s="22">
        <f t="shared" si="30"/>
        <v>36865</v>
      </c>
      <c r="K130" s="22">
        <f t="shared" si="30"/>
        <v>36865</v>
      </c>
      <c r="L130" s="22">
        <f t="shared" si="30"/>
        <v>36865</v>
      </c>
      <c r="M130" s="22">
        <f t="shared" si="30"/>
        <v>36865</v>
      </c>
      <c r="N130" s="31">
        <f t="shared" si="12"/>
        <v>411942</v>
      </c>
    </row>
    <row r="131" spans="1:14" ht="29.25" customHeight="1" x14ac:dyDescent="0.25">
      <c r="A131" s="50">
        <f>-E64</f>
        <v>-350000</v>
      </c>
      <c r="B131" s="23">
        <f>A131+B130</f>
        <v>-335105</v>
      </c>
      <c r="C131" s="23">
        <f t="shared" ref="C131:M131" si="31">B131+C130</f>
        <v>-306708</v>
      </c>
      <c r="D131" s="23">
        <f t="shared" si="31"/>
        <v>-269843</v>
      </c>
      <c r="E131" s="23">
        <f t="shared" si="31"/>
        <v>-232978</v>
      </c>
      <c r="F131" s="23">
        <f t="shared" si="31"/>
        <v>-196113</v>
      </c>
      <c r="G131" s="23">
        <f t="shared" si="31"/>
        <v>-159248</v>
      </c>
      <c r="H131" s="23">
        <f t="shared" si="31"/>
        <v>-122383</v>
      </c>
      <c r="I131" s="23">
        <f t="shared" si="31"/>
        <v>-85518</v>
      </c>
      <c r="J131" s="23">
        <f t="shared" si="31"/>
        <v>-48653</v>
      </c>
      <c r="K131" s="23">
        <f t="shared" si="31"/>
        <v>-11788</v>
      </c>
      <c r="L131" s="23">
        <f t="shared" si="31"/>
        <v>25077</v>
      </c>
      <c r="M131" s="23">
        <f t="shared" si="31"/>
        <v>61942</v>
      </c>
      <c r="N131" s="31"/>
    </row>
    <row r="133" spans="1:14" ht="16.5" x14ac:dyDescent="0.25">
      <c r="A133" s="13" t="s">
        <v>22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4"/>
      <c r="N133" s="14"/>
    </row>
    <row r="134" spans="1:14" ht="31.5" customHeight="1" x14ac:dyDescent="0.25">
      <c r="A134" s="22" t="s">
        <v>23</v>
      </c>
      <c r="B134" s="123" t="s">
        <v>33</v>
      </c>
      <c r="C134" s="124"/>
      <c r="D134" s="79" t="s">
        <v>24</v>
      </c>
      <c r="E134" s="79"/>
      <c r="F134" s="32"/>
      <c r="G134" s="79" t="s">
        <v>56</v>
      </c>
      <c r="H134" s="79"/>
      <c r="I134" s="79"/>
      <c r="J134" s="79"/>
      <c r="K134" s="79"/>
      <c r="L134" s="33" t="s">
        <v>57</v>
      </c>
      <c r="M134" s="79" t="s">
        <v>59</v>
      </c>
      <c r="N134" s="79"/>
    </row>
    <row r="135" spans="1:14" ht="18" customHeight="1" x14ac:dyDescent="0.25">
      <c r="A135" s="34" t="s">
        <v>25</v>
      </c>
      <c r="B135" s="125">
        <f>D135/12</f>
        <v>121475</v>
      </c>
      <c r="C135" s="126"/>
      <c r="D135" s="108">
        <f>N112</f>
        <v>1457700</v>
      </c>
      <c r="E135" s="109"/>
      <c r="F135" s="32"/>
      <c r="G135" s="121" t="s">
        <v>48</v>
      </c>
      <c r="H135" s="121"/>
      <c r="I135" s="121"/>
      <c r="J135" s="121"/>
      <c r="K135" s="121"/>
      <c r="L135" s="22" t="s">
        <v>53</v>
      </c>
      <c r="M135" s="79">
        <f>E64</f>
        <v>350000</v>
      </c>
      <c r="N135" s="79"/>
    </row>
    <row r="136" spans="1:14" x14ac:dyDescent="0.25">
      <c r="A136" s="34" t="s">
        <v>26</v>
      </c>
      <c r="B136" s="125">
        <f>D136/12</f>
        <v>72037.5</v>
      </c>
      <c r="C136" s="126"/>
      <c r="D136" s="108">
        <f>N114</f>
        <v>864450</v>
      </c>
      <c r="E136" s="109"/>
      <c r="F136" s="32"/>
      <c r="G136" s="122" t="s">
        <v>49</v>
      </c>
      <c r="H136" s="122"/>
      <c r="I136" s="122"/>
      <c r="J136" s="122"/>
      <c r="K136" s="122"/>
      <c r="L136" s="22" t="s">
        <v>53</v>
      </c>
      <c r="M136" s="145">
        <f>B135</f>
        <v>121475</v>
      </c>
      <c r="N136" s="145"/>
    </row>
    <row r="137" spans="1:14" x14ac:dyDescent="0.25">
      <c r="A137" s="34" t="s">
        <v>27</v>
      </c>
      <c r="B137" s="125">
        <f t="shared" ref="B137:B139" si="32">D137/12</f>
        <v>10250</v>
      </c>
      <c r="C137" s="126"/>
      <c r="D137" s="108">
        <f>N113-N114</f>
        <v>123000</v>
      </c>
      <c r="E137" s="109"/>
      <c r="F137" s="32"/>
      <c r="G137" s="122" t="s">
        <v>50</v>
      </c>
      <c r="H137" s="122"/>
      <c r="I137" s="122"/>
      <c r="J137" s="122"/>
      <c r="K137" s="122"/>
      <c r="L137" s="22" t="s">
        <v>53</v>
      </c>
      <c r="M137" s="145">
        <f>B136</f>
        <v>72037.5</v>
      </c>
      <c r="N137" s="145"/>
    </row>
    <row r="138" spans="1:14" ht="26.25" customHeight="1" x14ac:dyDescent="0.25">
      <c r="A138" s="34" t="s">
        <v>28</v>
      </c>
      <c r="B138" s="125">
        <f t="shared" si="32"/>
        <v>4859</v>
      </c>
      <c r="C138" s="126"/>
      <c r="D138" s="108">
        <f>N127</f>
        <v>58308</v>
      </c>
      <c r="E138" s="109"/>
      <c r="F138" s="32"/>
      <c r="G138" s="122" t="s">
        <v>58</v>
      </c>
      <c r="H138" s="122"/>
      <c r="I138" s="122"/>
      <c r="J138" s="122"/>
      <c r="K138" s="122"/>
      <c r="L138" s="22" t="s">
        <v>53</v>
      </c>
      <c r="M138" s="145">
        <f>B139</f>
        <v>34328.5</v>
      </c>
      <c r="N138" s="145"/>
    </row>
    <row r="139" spans="1:14" ht="26.25" customHeight="1" x14ac:dyDescent="0.25">
      <c r="A139" s="34" t="s">
        <v>29</v>
      </c>
      <c r="B139" s="125">
        <f t="shared" si="32"/>
        <v>34328.5</v>
      </c>
      <c r="C139" s="126"/>
      <c r="D139" s="108">
        <f>D135-D136-D137-D138</f>
        <v>411942</v>
      </c>
      <c r="E139" s="109"/>
      <c r="F139" s="32"/>
      <c r="G139" s="122" t="s">
        <v>51</v>
      </c>
      <c r="H139" s="122"/>
      <c r="I139" s="122"/>
      <c r="J139" s="122"/>
      <c r="K139" s="122"/>
      <c r="L139" s="22" t="s">
        <v>54</v>
      </c>
      <c r="M139" s="142">
        <v>10</v>
      </c>
      <c r="N139" s="143"/>
    </row>
    <row r="140" spans="1:14" x14ac:dyDescent="0.25">
      <c r="A140" s="36"/>
      <c r="B140" s="37"/>
      <c r="C140" s="37"/>
      <c r="D140" s="32"/>
      <c r="E140" s="32"/>
      <c r="F140" s="32"/>
      <c r="G140" s="35" t="s">
        <v>52</v>
      </c>
      <c r="H140" s="38"/>
      <c r="I140" s="39"/>
      <c r="J140" s="39"/>
      <c r="K140" s="40"/>
      <c r="L140" s="22" t="s">
        <v>55</v>
      </c>
      <c r="M140" s="141">
        <f>M138/M136</f>
        <v>0.2825972422309117</v>
      </c>
      <c r="N140" s="141"/>
    </row>
    <row r="141" spans="1:14" ht="17.25" x14ac:dyDescent="0.3">
      <c r="A141" s="5"/>
      <c r="B141" s="6"/>
      <c r="C141" s="6"/>
      <c r="D141" s="2"/>
      <c r="E141" s="2"/>
      <c r="F141" s="2"/>
      <c r="G141" s="8"/>
      <c r="H141" s="9"/>
      <c r="I141" s="9"/>
      <c r="J141" s="9"/>
      <c r="K141" s="9"/>
      <c r="L141" s="10"/>
      <c r="M141" s="11"/>
      <c r="N141" s="11"/>
    </row>
    <row r="142" spans="1:14" ht="17.25" x14ac:dyDescent="0.3">
      <c r="A142" s="53" t="s">
        <v>125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4" ht="17.25" x14ac:dyDescent="0.3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4" ht="17.25" x14ac:dyDescent="0.3">
      <c r="A144" s="31" t="s">
        <v>126</v>
      </c>
      <c r="B144" s="107" t="s">
        <v>3</v>
      </c>
      <c r="C144" s="90"/>
      <c r="D144" s="90" t="s">
        <v>127</v>
      </c>
      <c r="E144" s="90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54" t="s">
        <v>128</v>
      </c>
      <c r="B145" s="90">
        <v>350000</v>
      </c>
      <c r="C145" s="90"/>
      <c r="D145" s="110">
        <f>(B145/E64)*100</f>
        <v>100</v>
      </c>
      <c r="E145" s="110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33" t="s">
        <v>129</v>
      </c>
      <c r="B146" s="90">
        <f>E64-350000</f>
        <v>0</v>
      </c>
      <c r="C146" s="90"/>
      <c r="D146" s="110">
        <f>(B146/E64)*100</f>
        <v>0</v>
      </c>
      <c r="E146" s="110"/>
      <c r="F146" s="2"/>
      <c r="G146" s="2"/>
      <c r="H146" s="2"/>
      <c r="I146" s="2"/>
      <c r="J146" s="2"/>
      <c r="K146" s="2"/>
      <c r="L146" s="2"/>
    </row>
    <row r="147" spans="1:12" ht="17.25" x14ac:dyDescent="0.3">
      <c r="A147" s="33" t="s">
        <v>130</v>
      </c>
      <c r="B147" s="90"/>
      <c r="C147" s="90"/>
      <c r="D147" s="110"/>
      <c r="E147" s="110"/>
      <c r="F147" s="2"/>
      <c r="G147" s="2"/>
      <c r="H147" s="2"/>
      <c r="I147" s="2"/>
      <c r="J147" s="2"/>
      <c r="K147" s="2"/>
      <c r="L147" s="2"/>
    </row>
    <row r="148" spans="1:12" ht="17.25" x14ac:dyDescent="0.3">
      <c r="A148" s="55" t="s">
        <v>6</v>
      </c>
      <c r="B148" s="90">
        <f>SUM(B145:C147)</f>
        <v>350000</v>
      </c>
      <c r="C148" s="90"/>
      <c r="D148" s="90">
        <f>SUM(D145:E147)</f>
        <v>100</v>
      </c>
      <c r="E148" s="90"/>
      <c r="F148" s="2"/>
      <c r="G148" s="2"/>
      <c r="H148" s="2"/>
      <c r="I148" s="2"/>
      <c r="J148" s="2"/>
      <c r="K148" s="2"/>
      <c r="L148" s="2"/>
    </row>
    <row r="149" spans="1:12" ht="17.25" x14ac:dyDescent="0.3">
      <c r="A149" s="2"/>
      <c r="B149" s="91"/>
      <c r="C149" s="91"/>
      <c r="D149" s="91"/>
      <c r="E149" s="91"/>
      <c r="F149" s="2"/>
      <c r="G149" s="2"/>
      <c r="H149" s="2"/>
      <c r="I149" s="2"/>
      <c r="J149" s="2"/>
      <c r="K149" s="2"/>
      <c r="L149" s="2"/>
    </row>
    <row r="150" spans="1:12" ht="15.75" customHeight="1" x14ac:dyDescent="0.25">
      <c r="A150" s="75" t="s">
        <v>131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</row>
    <row r="151" spans="1:12" ht="15.75" customHeight="1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</row>
    <row r="152" spans="1:12" ht="17.25" x14ac:dyDescent="0.3">
      <c r="A152" s="77" t="s">
        <v>132</v>
      </c>
      <c r="B152" s="77"/>
      <c r="C152" s="77"/>
      <c r="D152" s="77" t="s">
        <v>133</v>
      </c>
      <c r="E152" s="77"/>
      <c r="F152" s="77"/>
      <c r="G152" s="77"/>
      <c r="H152" s="77"/>
      <c r="I152" s="2"/>
      <c r="J152" s="2"/>
      <c r="K152" s="2"/>
      <c r="L152" s="2"/>
    </row>
    <row r="153" spans="1:12" ht="85.5" customHeight="1" x14ac:dyDescent="0.3">
      <c r="A153" s="61" t="s">
        <v>169</v>
      </c>
      <c r="B153" s="61"/>
      <c r="C153" s="61"/>
      <c r="D153" s="62" t="s">
        <v>170</v>
      </c>
      <c r="E153" s="62"/>
      <c r="F153" s="62"/>
      <c r="G153" s="62"/>
      <c r="H153" s="62"/>
      <c r="I153" s="2"/>
      <c r="J153" s="2"/>
      <c r="K153" s="2"/>
      <c r="L153" s="2"/>
    </row>
    <row r="154" spans="1:12" ht="72" customHeight="1" x14ac:dyDescent="0.3">
      <c r="A154" s="61" t="s">
        <v>171</v>
      </c>
      <c r="B154" s="61"/>
      <c r="C154" s="61"/>
      <c r="D154" s="62" t="s">
        <v>172</v>
      </c>
      <c r="E154" s="62"/>
      <c r="F154" s="62"/>
      <c r="G154" s="62"/>
      <c r="H154" s="62"/>
      <c r="I154" s="2"/>
      <c r="J154" s="2"/>
      <c r="K154" s="2"/>
      <c r="L154" s="2"/>
    </row>
    <row r="155" spans="1:12" ht="72" customHeight="1" x14ac:dyDescent="0.3">
      <c r="A155" s="61" t="s">
        <v>173</v>
      </c>
      <c r="B155" s="61"/>
      <c r="C155" s="61"/>
      <c r="D155" s="62" t="s">
        <v>174</v>
      </c>
      <c r="E155" s="62"/>
      <c r="F155" s="62"/>
      <c r="G155" s="62"/>
      <c r="H155" s="62"/>
      <c r="I155" s="2"/>
      <c r="J155" s="2"/>
      <c r="K155" s="2"/>
      <c r="L155" s="2"/>
    </row>
    <row r="156" spans="1:12" ht="88.5" customHeight="1" x14ac:dyDescent="0.3">
      <c r="A156" s="61" t="s">
        <v>175</v>
      </c>
      <c r="B156" s="61"/>
      <c r="C156" s="61"/>
      <c r="D156" s="62" t="s">
        <v>176</v>
      </c>
      <c r="E156" s="62"/>
      <c r="F156" s="62"/>
      <c r="G156" s="62"/>
      <c r="H156" s="62"/>
      <c r="I156" s="2"/>
      <c r="J156" s="2"/>
      <c r="K156" s="2"/>
      <c r="L156" s="2"/>
    </row>
    <row r="157" spans="1:12" ht="88.5" customHeight="1" x14ac:dyDescent="0.3">
      <c r="A157" s="61" t="s">
        <v>177</v>
      </c>
      <c r="B157" s="61"/>
      <c r="C157" s="61"/>
      <c r="D157" s="62" t="s">
        <v>178</v>
      </c>
      <c r="E157" s="62"/>
      <c r="F157" s="62"/>
      <c r="G157" s="62"/>
      <c r="H157" s="62"/>
      <c r="I157" s="2"/>
      <c r="J157" s="2"/>
      <c r="K157" s="2"/>
      <c r="L157" s="2"/>
    </row>
    <row r="158" spans="1:12" ht="88.5" customHeight="1" x14ac:dyDescent="0.3">
      <c r="A158" s="61" t="s">
        <v>179</v>
      </c>
      <c r="B158" s="61"/>
      <c r="C158" s="61"/>
      <c r="D158" s="62" t="s">
        <v>180</v>
      </c>
      <c r="E158" s="62"/>
      <c r="F158" s="62"/>
      <c r="G158" s="62"/>
      <c r="H158" s="62"/>
      <c r="I158" s="2"/>
      <c r="J158" s="2"/>
      <c r="K158" s="2"/>
      <c r="L158" s="2"/>
    </row>
    <row r="159" spans="1:12" ht="17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7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7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7.25" x14ac:dyDescent="0.3">
      <c r="A162" s="144" t="s">
        <v>78</v>
      </c>
      <c r="B162" s="144"/>
      <c r="C162" s="20" t="s">
        <v>79</v>
      </c>
      <c r="D162" s="20"/>
      <c r="E162" s="20"/>
      <c r="F162" s="20"/>
      <c r="G162" s="20"/>
      <c r="H162" s="20"/>
      <c r="I162" s="20"/>
      <c r="J162" s="20"/>
      <c r="K162" s="2"/>
      <c r="L162" s="2"/>
    </row>
    <row r="163" spans="1:12" ht="17.25" x14ac:dyDescent="0.3">
      <c r="A163" s="148" t="s">
        <v>87</v>
      </c>
      <c r="B163" s="148"/>
      <c r="C163" s="148"/>
      <c r="D163" s="148"/>
      <c r="E163" s="148"/>
      <c r="F163" s="148"/>
      <c r="G163" s="148"/>
      <c r="H163" s="148"/>
      <c r="I163" s="148"/>
      <c r="J163" s="148"/>
      <c r="K163" s="2"/>
      <c r="L163" s="2"/>
    </row>
    <row r="164" spans="1:12" ht="17.25" x14ac:dyDescent="0.3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2"/>
      <c r="L164" s="2"/>
    </row>
    <row r="165" spans="1:12" ht="17.2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7.25" x14ac:dyDescent="0.3">
      <c r="A166" s="140" t="s">
        <v>80</v>
      </c>
      <c r="B166" s="140"/>
      <c r="C166" s="140"/>
      <c r="D166" s="140"/>
      <c r="E166" s="140"/>
      <c r="F166" s="140"/>
      <c r="G166" s="140"/>
      <c r="H166" s="140"/>
      <c r="I166" s="140"/>
      <c r="J166" s="140"/>
      <c r="K166" s="2"/>
      <c r="L166" s="2"/>
    </row>
    <row r="167" spans="1:12" ht="17.25" x14ac:dyDescent="0.3">
      <c r="A167" s="140" t="s">
        <v>81</v>
      </c>
      <c r="B167" s="140"/>
      <c r="C167" s="140"/>
      <c r="D167" s="140"/>
      <c r="E167" s="140"/>
      <c r="F167" s="140"/>
      <c r="G167" s="140"/>
      <c r="H167" s="140"/>
      <c r="I167" s="140"/>
      <c r="J167" s="140"/>
      <c r="K167" s="2"/>
      <c r="L167" s="2"/>
    </row>
    <row r="168" spans="1:12" ht="15.75" x14ac:dyDescent="0.25">
      <c r="A168" s="140" t="s">
        <v>82</v>
      </c>
      <c r="B168" s="140"/>
      <c r="C168" s="140"/>
      <c r="D168" s="140"/>
      <c r="E168" s="140"/>
      <c r="F168" s="140"/>
      <c r="G168" s="140"/>
      <c r="H168" s="140"/>
      <c r="I168" s="140"/>
      <c r="J168" s="140"/>
    </row>
    <row r="169" spans="1:12" ht="15.75" x14ac:dyDescent="0.25">
      <c r="A169" s="140" t="s">
        <v>83</v>
      </c>
      <c r="B169" s="140"/>
      <c r="C169" s="140"/>
      <c r="D169" s="140"/>
      <c r="E169" s="140"/>
      <c r="F169" s="140"/>
      <c r="G169" s="140"/>
      <c r="H169" s="140"/>
      <c r="I169" s="140"/>
      <c r="J169" s="140"/>
    </row>
    <row r="171" spans="1:12" x14ac:dyDescent="0.25">
      <c r="A171" s="148" t="s">
        <v>85</v>
      </c>
      <c r="B171" s="149"/>
      <c r="C171" s="149"/>
      <c r="D171" s="149"/>
      <c r="E171" s="149"/>
      <c r="F171" s="149"/>
      <c r="G171" s="149"/>
      <c r="H171" s="149"/>
      <c r="I171" s="149"/>
      <c r="J171" s="149"/>
    </row>
    <row r="172" spans="1:12" ht="15" customHeight="1" x14ac:dyDescent="0.25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</row>
    <row r="173" spans="1:12" x14ac:dyDescent="0.25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</row>
    <row r="174" spans="1:12" x14ac:dyDescent="0.25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50">
        <f ca="1">TODAY()</f>
        <v>45470</v>
      </c>
      <c r="L174" s="150"/>
    </row>
    <row r="175" spans="1:12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</row>
    <row r="176" spans="1:12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0:14" x14ac:dyDescent="0.25">
      <c r="J177" s="138" t="s">
        <v>86</v>
      </c>
      <c r="K177" s="138"/>
      <c r="L177" s="138"/>
      <c r="M177" s="138"/>
      <c r="N177" s="138"/>
    </row>
  </sheetData>
  <mergeCells count="255">
    <mergeCell ref="A51:B51"/>
    <mergeCell ref="E51:G51"/>
    <mergeCell ref="H51:L51"/>
    <mergeCell ref="A55:B55"/>
    <mergeCell ref="E55:G55"/>
    <mergeCell ref="H55:L55"/>
    <mergeCell ref="A91:C91"/>
    <mergeCell ref="G91:H91"/>
    <mergeCell ref="I91:J91"/>
    <mergeCell ref="K91:L91"/>
    <mergeCell ref="E57:G57"/>
    <mergeCell ref="H57:L57"/>
    <mergeCell ref="A54:B54"/>
    <mergeCell ref="E54:G54"/>
    <mergeCell ref="H54:L54"/>
    <mergeCell ref="A52:B52"/>
    <mergeCell ref="E52:G52"/>
    <mergeCell ref="H52:L52"/>
    <mergeCell ref="A53:B53"/>
    <mergeCell ref="E53:G53"/>
    <mergeCell ref="H53:L53"/>
    <mergeCell ref="A171:J174"/>
    <mergeCell ref="K174:L174"/>
    <mergeCell ref="G88:H89"/>
    <mergeCell ref="A88:C89"/>
    <mergeCell ref="D88:D89"/>
    <mergeCell ref="E88:E89"/>
    <mergeCell ref="F88:F89"/>
    <mergeCell ref="I88:J89"/>
    <mergeCell ref="G90:H90"/>
    <mergeCell ref="G92:H92"/>
    <mergeCell ref="I92:J92"/>
    <mergeCell ref="K92:L92"/>
    <mergeCell ref="A163:J164"/>
    <mergeCell ref="K95:L95"/>
    <mergeCell ref="I93:J93"/>
    <mergeCell ref="I94:J94"/>
    <mergeCell ref="I95:J95"/>
    <mergeCell ref="A101:C101"/>
    <mergeCell ref="D101:E101"/>
    <mergeCell ref="G98:H98"/>
    <mergeCell ref="K93:L93"/>
    <mergeCell ref="G93:H93"/>
    <mergeCell ref="A93:C93"/>
    <mergeCell ref="M134:N134"/>
    <mergeCell ref="M135:N135"/>
    <mergeCell ref="M136:N136"/>
    <mergeCell ref="M137:N137"/>
    <mergeCell ref="M138:N138"/>
    <mergeCell ref="A94:C94"/>
    <mergeCell ref="A95:C95"/>
    <mergeCell ref="A96:C96"/>
    <mergeCell ref="D138:E138"/>
    <mergeCell ref="I98:J98"/>
    <mergeCell ref="K96:L96"/>
    <mergeCell ref="K97:L97"/>
    <mergeCell ref="K98:L98"/>
    <mergeCell ref="K94:L94"/>
    <mergeCell ref="A100:L100"/>
    <mergeCell ref="I96:J96"/>
    <mergeCell ref="G94:H94"/>
    <mergeCell ref="G95:H95"/>
    <mergeCell ref="G96:H96"/>
    <mergeCell ref="G97:H97"/>
    <mergeCell ref="B137:C137"/>
    <mergeCell ref="D135:E135"/>
    <mergeCell ref="D136:E136"/>
    <mergeCell ref="A108:L108"/>
    <mergeCell ref="J177:N177"/>
    <mergeCell ref="A102:C102"/>
    <mergeCell ref="A107:L107"/>
    <mergeCell ref="A166:J166"/>
    <mergeCell ref="A167:J167"/>
    <mergeCell ref="A168:J168"/>
    <mergeCell ref="A104:C104"/>
    <mergeCell ref="A103:C103"/>
    <mergeCell ref="A105:C105"/>
    <mergeCell ref="D102:E102"/>
    <mergeCell ref="D103:E103"/>
    <mergeCell ref="D104:E104"/>
    <mergeCell ref="D105:E105"/>
    <mergeCell ref="M140:N140"/>
    <mergeCell ref="F105:H105"/>
    <mergeCell ref="I105:J105"/>
    <mergeCell ref="G134:K134"/>
    <mergeCell ref="G138:K138"/>
    <mergeCell ref="G139:K139"/>
    <mergeCell ref="M139:N139"/>
    <mergeCell ref="A169:J169"/>
    <mergeCell ref="B138:C138"/>
    <mergeCell ref="B139:C139"/>
    <mergeCell ref="A162:B162"/>
    <mergeCell ref="A2:L2"/>
    <mergeCell ref="A82:L82"/>
    <mergeCell ref="A84:L84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E45:G45"/>
    <mergeCell ref="H45:L45"/>
    <mergeCell ref="A15:L15"/>
    <mergeCell ref="A16:L16"/>
    <mergeCell ref="A9:L9"/>
    <mergeCell ref="A10:L10"/>
    <mergeCell ref="A11:L11"/>
    <mergeCell ref="A18:L18"/>
    <mergeCell ref="A57:B57"/>
    <mergeCell ref="A44:B44"/>
    <mergeCell ref="E44:G44"/>
    <mergeCell ref="H44:L44"/>
    <mergeCell ref="A45:B45"/>
    <mergeCell ref="A46:B46"/>
    <mergeCell ref="I102:J102"/>
    <mergeCell ref="I103:J103"/>
    <mergeCell ref="F102:H102"/>
    <mergeCell ref="F103:H103"/>
    <mergeCell ref="A76:F76"/>
    <mergeCell ref="A77:L77"/>
    <mergeCell ref="H61:L61"/>
    <mergeCell ref="A47:B47"/>
    <mergeCell ref="E47:G47"/>
    <mergeCell ref="H47:L47"/>
    <mergeCell ref="A56:B56"/>
    <mergeCell ref="E56:G56"/>
    <mergeCell ref="H56:L56"/>
    <mergeCell ref="A62:B62"/>
    <mergeCell ref="E62:G62"/>
    <mergeCell ref="H62:L62"/>
    <mergeCell ref="A63:B63"/>
    <mergeCell ref="E63:G63"/>
    <mergeCell ref="H63:L63"/>
    <mergeCell ref="I90:J90"/>
    <mergeCell ref="K90:L90"/>
    <mergeCell ref="A90:C90"/>
    <mergeCell ref="K88:L89"/>
    <mergeCell ref="A92:C92"/>
    <mergeCell ref="G135:K135"/>
    <mergeCell ref="G136:K136"/>
    <mergeCell ref="G137:K137"/>
    <mergeCell ref="D134:E134"/>
    <mergeCell ref="B134:C134"/>
    <mergeCell ref="B135:C135"/>
    <mergeCell ref="I104:J104"/>
    <mergeCell ref="I101:J101"/>
    <mergeCell ref="F101:H101"/>
    <mergeCell ref="I97:J97"/>
    <mergeCell ref="A97:C97"/>
    <mergeCell ref="A98:C98"/>
    <mergeCell ref="F104:H104"/>
    <mergeCell ref="B136:C136"/>
    <mergeCell ref="B144:C144"/>
    <mergeCell ref="B145:C145"/>
    <mergeCell ref="B146:C146"/>
    <mergeCell ref="B147:C147"/>
    <mergeCell ref="D137:E137"/>
    <mergeCell ref="D144:E144"/>
    <mergeCell ref="D145:E145"/>
    <mergeCell ref="D146:E146"/>
    <mergeCell ref="D147:E147"/>
    <mergeCell ref="D139:E139"/>
    <mergeCell ref="A12:L12"/>
    <mergeCell ref="A13:L13"/>
    <mergeCell ref="A14:L14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C32:D32"/>
    <mergeCell ref="C31:D31"/>
    <mergeCell ref="E29:F29"/>
    <mergeCell ref="E30:F30"/>
    <mergeCell ref="E31:F31"/>
    <mergeCell ref="E32:F32"/>
    <mergeCell ref="A41:L41"/>
    <mergeCell ref="A158:C158"/>
    <mergeCell ref="D158:H158"/>
    <mergeCell ref="D155:H155"/>
    <mergeCell ref="D153:H153"/>
    <mergeCell ref="D154:H154"/>
    <mergeCell ref="B148:C148"/>
    <mergeCell ref="D148:E148"/>
    <mergeCell ref="B149:C149"/>
    <mergeCell ref="D149:E149"/>
    <mergeCell ref="A152:C152"/>
    <mergeCell ref="A150:L150"/>
    <mergeCell ref="D152:H152"/>
    <mergeCell ref="A153:C153"/>
    <mergeCell ref="A154:C154"/>
    <mergeCell ref="A74:F74"/>
    <mergeCell ref="A75:L75"/>
    <mergeCell ref="E46:G46"/>
    <mergeCell ref="H46:L46"/>
    <mergeCell ref="A68:A69"/>
    <mergeCell ref="G68:G69"/>
    <mergeCell ref="H68:J68"/>
    <mergeCell ref="B68:F69"/>
    <mergeCell ref="B70:F70"/>
    <mergeCell ref="A65:L65"/>
    <mergeCell ref="A61:B61"/>
    <mergeCell ref="E61:G61"/>
    <mergeCell ref="A64:B64"/>
    <mergeCell ref="E64:G64"/>
    <mergeCell ref="H64:L64"/>
    <mergeCell ref="A48:B48"/>
    <mergeCell ref="E48:G48"/>
    <mergeCell ref="H48:L48"/>
    <mergeCell ref="A49:B49"/>
    <mergeCell ref="E49:G49"/>
    <mergeCell ref="H49:L49"/>
    <mergeCell ref="A50:B50"/>
    <mergeCell ref="E50:G50"/>
    <mergeCell ref="H50:L50"/>
    <mergeCell ref="A157:C157"/>
    <mergeCell ref="D157:H157"/>
    <mergeCell ref="A156:C156"/>
    <mergeCell ref="D156:H156"/>
    <mergeCell ref="A58:B58"/>
    <mergeCell ref="E58:G58"/>
    <mergeCell ref="H58:L58"/>
    <mergeCell ref="A59:B59"/>
    <mergeCell ref="E59:G59"/>
    <mergeCell ref="H59:L59"/>
    <mergeCell ref="A60:B60"/>
    <mergeCell ref="E60:G60"/>
    <mergeCell ref="H60:L60"/>
    <mergeCell ref="A155:C155"/>
    <mergeCell ref="A81:L81"/>
    <mergeCell ref="A78:F78"/>
    <mergeCell ref="A79:L79"/>
    <mergeCell ref="A83:F83"/>
    <mergeCell ref="A87:F87"/>
    <mergeCell ref="A85:F85"/>
    <mergeCell ref="A86:L86"/>
    <mergeCell ref="A71:F71"/>
    <mergeCell ref="A73:L73"/>
    <mergeCell ref="A80:F80"/>
  </mergeCells>
  <phoneticPr fontId="16" type="noConversion"/>
  <pageMargins left="0.39370078740157499" right="0.43307086614173201" top="0.78740157480314998" bottom="0.39370078740157499" header="0.31496062992126" footer="0.31496062992126"/>
  <pageSetup paperSize="9" scale="62" fitToHeight="3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2024-06-27T08:09:27Z</dcterms:modified>
</cp:coreProperties>
</file>