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22AC7D46-155A-466C-BED2-D99447374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K81" i="1" l="1"/>
  <c r="G81" i="1"/>
  <c r="E51" i="1"/>
  <c r="E48" i="1"/>
  <c r="E49" i="1"/>
  <c r="E47" i="1" l="1"/>
  <c r="E50" i="1"/>
  <c r="C109" i="1"/>
  <c r="D109" i="1"/>
  <c r="E109" i="1"/>
  <c r="F109" i="1"/>
  <c r="G109" i="1"/>
  <c r="H109" i="1"/>
  <c r="I109" i="1"/>
  <c r="J109" i="1"/>
  <c r="K109" i="1"/>
  <c r="L109" i="1"/>
  <c r="M109" i="1"/>
  <c r="B109" i="1"/>
  <c r="C113" i="1"/>
  <c r="D113" i="1"/>
  <c r="E113" i="1"/>
  <c r="F113" i="1"/>
  <c r="G113" i="1"/>
  <c r="H113" i="1"/>
  <c r="I113" i="1"/>
  <c r="J113" i="1"/>
  <c r="K113" i="1"/>
  <c r="L113" i="1"/>
  <c r="M113" i="1"/>
  <c r="C112" i="1"/>
  <c r="D112" i="1"/>
  <c r="E112" i="1"/>
  <c r="F112" i="1"/>
  <c r="G112" i="1"/>
  <c r="H112" i="1"/>
  <c r="I112" i="1"/>
  <c r="J112" i="1"/>
  <c r="K112" i="1"/>
  <c r="L112" i="1"/>
  <c r="M112" i="1"/>
  <c r="C105" i="1"/>
  <c r="D105" i="1"/>
  <c r="E105" i="1"/>
  <c r="F105" i="1"/>
  <c r="G105" i="1"/>
  <c r="H105" i="1"/>
  <c r="I105" i="1"/>
  <c r="J105" i="1"/>
  <c r="K105" i="1"/>
  <c r="L105" i="1"/>
  <c r="M105" i="1"/>
  <c r="C106" i="1"/>
  <c r="D106" i="1"/>
  <c r="E106" i="1"/>
  <c r="F106" i="1"/>
  <c r="G106" i="1"/>
  <c r="H106" i="1"/>
  <c r="I106" i="1"/>
  <c r="J106" i="1"/>
  <c r="K106" i="1"/>
  <c r="L106" i="1"/>
  <c r="M106" i="1"/>
  <c r="B112" i="1"/>
  <c r="B105" i="1"/>
  <c r="B113" i="1"/>
  <c r="B106" i="1"/>
  <c r="B107" i="1"/>
  <c r="B108" i="1"/>
  <c r="A114" i="1"/>
  <c r="A113" i="1"/>
  <c r="A112" i="1"/>
  <c r="A109" i="1"/>
  <c r="A106" i="1"/>
  <c r="E88" i="1"/>
  <c r="H61" i="1"/>
  <c r="I61" i="1"/>
  <c r="J61" i="1"/>
  <c r="G61" i="1"/>
  <c r="E31" i="1"/>
  <c r="E30" i="1"/>
  <c r="D40" i="1"/>
  <c r="E46" i="1"/>
  <c r="E45" i="1"/>
  <c r="E44" i="1"/>
  <c r="C32" i="1"/>
  <c r="B32" i="1"/>
  <c r="K82" i="1"/>
  <c r="G82" i="1"/>
  <c r="K160" i="1"/>
  <c r="C107" i="1"/>
  <c r="D107" i="1"/>
  <c r="E107" i="1"/>
  <c r="F107" i="1"/>
  <c r="G107" i="1"/>
  <c r="H107" i="1"/>
  <c r="I107" i="1"/>
  <c r="J107" i="1"/>
  <c r="K107" i="1"/>
  <c r="L107" i="1"/>
  <c r="M107" i="1"/>
  <c r="C108" i="1"/>
  <c r="D108" i="1"/>
  <c r="E108" i="1"/>
  <c r="F108" i="1"/>
  <c r="G108" i="1"/>
  <c r="H108" i="1"/>
  <c r="I108" i="1"/>
  <c r="J108" i="1"/>
  <c r="K108" i="1"/>
  <c r="L108" i="1"/>
  <c r="M108" i="1"/>
  <c r="A108" i="1"/>
  <c r="A107" i="1"/>
  <c r="N112" i="1" l="1"/>
  <c r="N113" i="1"/>
  <c r="E32" i="1"/>
  <c r="I94" i="1" s="1"/>
  <c r="D116" i="1" s="1"/>
  <c r="N108" i="1"/>
  <c r="N107" i="1"/>
  <c r="N106" i="1"/>
  <c r="C110" i="1"/>
  <c r="D110" i="1"/>
  <c r="E110" i="1"/>
  <c r="F110" i="1"/>
  <c r="G110" i="1"/>
  <c r="H110" i="1"/>
  <c r="I110" i="1"/>
  <c r="J110" i="1"/>
  <c r="K110" i="1"/>
  <c r="L110" i="1"/>
  <c r="M110" i="1"/>
  <c r="C111" i="1"/>
  <c r="D111" i="1"/>
  <c r="E111" i="1"/>
  <c r="F111" i="1"/>
  <c r="G111" i="1"/>
  <c r="H111" i="1"/>
  <c r="I111" i="1"/>
  <c r="J111" i="1"/>
  <c r="K111" i="1"/>
  <c r="L111" i="1"/>
  <c r="M111" i="1"/>
  <c r="C115" i="1"/>
  <c r="D115" i="1"/>
  <c r="E115" i="1"/>
  <c r="F115" i="1"/>
  <c r="G115" i="1"/>
  <c r="H115" i="1"/>
  <c r="I115" i="1"/>
  <c r="J115" i="1"/>
  <c r="K115" i="1"/>
  <c r="L115" i="1"/>
  <c r="M115" i="1"/>
  <c r="B115" i="1"/>
  <c r="B111" i="1"/>
  <c r="B110" i="1"/>
  <c r="M116" i="1" l="1"/>
  <c r="L116" i="1"/>
  <c r="E116" i="1"/>
  <c r="I116" i="1"/>
  <c r="F116" i="1"/>
  <c r="C114" i="1"/>
  <c r="K114" i="1"/>
  <c r="D114" i="1"/>
  <c r="L114" i="1"/>
  <c r="J114" i="1"/>
  <c r="E114" i="1"/>
  <c r="M114" i="1"/>
  <c r="F114" i="1"/>
  <c r="G114" i="1"/>
  <c r="H114" i="1"/>
  <c r="I114" i="1"/>
  <c r="B114" i="1"/>
  <c r="C116" i="1"/>
  <c r="K116" i="1"/>
  <c r="J116" i="1"/>
  <c r="B116" i="1"/>
  <c r="H116" i="1"/>
  <c r="G116" i="1"/>
  <c r="I95" i="1"/>
  <c r="N119" i="1"/>
  <c r="A115" i="1"/>
  <c r="A116" i="1"/>
  <c r="A110" i="1"/>
  <c r="A111" i="1"/>
  <c r="A105" i="1"/>
  <c r="N115" i="1" l="1"/>
  <c r="N105" i="1"/>
  <c r="N109" i="1"/>
  <c r="N111" i="1"/>
  <c r="N114" i="1"/>
  <c r="N110" i="1"/>
  <c r="N116" i="1"/>
  <c r="G83" i="1" l="1"/>
  <c r="K83" i="1"/>
  <c r="K84" i="1" l="1"/>
  <c r="G84" i="1"/>
  <c r="G85" i="1" l="1"/>
  <c r="K85" i="1"/>
  <c r="K86" i="1" l="1"/>
  <c r="G86" i="1"/>
  <c r="G87" i="1" l="1"/>
  <c r="G88" i="1" s="1"/>
  <c r="K87" i="1"/>
  <c r="K88" i="1" l="1"/>
  <c r="B104" i="1" s="1"/>
  <c r="B103" i="1" s="1"/>
  <c r="C102" i="1"/>
  <c r="E102" i="1"/>
  <c r="G102" i="1"/>
  <c r="I102" i="1"/>
  <c r="K102" i="1"/>
  <c r="M102" i="1"/>
  <c r="D102" i="1"/>
  <c r="F102" i="1"/>
  <c r="H102" i="1"/>
  <c r="J102" i="1"/>
  <c r="L102" i="1"/>
  <c r="B102" i="1"/>
  <c r="B118" i="1" s="1"/>
  <c r="J104" i="1" l="1"/>
  <c r="J103" i="1" s="1"/>
  <c r="D104" i="1"/>
  <c r="D103" i="1" s="1"/>
  <c r="C104" i="1"/>
  <c r="C103" i="1" s="1"/>
  <c r="H104" i="1"/>
  <c r="H103" i="1" s="1"/>
  <c r="F104" i="1"/>
  <c r="F103" i="1" s="1"/>
  <c r="G104" i="1"/>
  <c r="G103" i="1" s="1"/>
  <c r="E104" i="1"/>
  <c r="E103" i="1" s="1"/>
  <c r="I104" i="1"/>
  <c r="I103" i="1" s="1"/>
  <c r="K104" i="1"/>
  <c r="K103" i="1" s="1"/>
  <c r="M104" i="1"/>
  <c r="M103" i="1" s="1"/>
  <c r="L104" i="1"/>
  <c r="L103" i="1" s="1"/>
  <c r="J118" i="1"/>
  <c r="J117" i="1" s="1"/>
  <c r="H118" i="1"/>
  <c r="H117" i="1" s="1"/>
  <c r="I118" i="1"/>
  <c r="I117" i="1" s="1"/>
  <c r="L118" i="1"/>
  <c r="L117" i="1" s="1"/>
  <c r="F118" i="1"/>
  <c r="F117" i="1" s="1"/>
  <c r="M118" i="1"/>
  <c r="M117" i="1" s="1"/>
  <c r="G118" i="1"/>
  <c r="G117" i="1" s="1"/>
  <c r="E118" i="1"/>
  <c r="E117" i="1" s="1"/>
  <c r="C118" i="1"/>
  <c r="C117" i="1" s="1"/>
  <c r="D118" i="1"/>
  <c r="D117" i="1" s="1"/>
  <c r="K118" i="1"/>
  <c r="K117" i="1" s="1"/>
  <c r="B117" i="1"/>
  <c r="N102" i="1"/>
  <c r="D125" i="1" s="1"/>
  <c r="J120" i="1" l="1"/>
  <c r="K120" i="1"/>
  <c r="B125" i="1"/>
  <c r="M126" i="1" s="1"/>
  <c r="F120" i="1"/>
  <c r="C120" i="1"/>
  <c r="D120" i="1"/>
  <c r="N103" i="1"/>
  <c r="H120" i="1"/>
  <c r="L120" i="1"/>
  <c r="M120" i="1"/>
  <c r="I120" i="1"/>
  <c r="E120" i="1"/>
  <c r="G120" i="1"/>
  <c r="N104" i="1"/>
  <c r="D126" i="1" s="1"/>
  <c r="N117" i="1"/>
  <c r="D128" i="1" s="1"/>
  <c r="B128" i="1" s="1"/>
  <c r="N118" i="1"/>
  <c r="B120" i="1"/>
  <c r="D127" i="1" l="1"/>
  <c r="D129" i="1" s="1"/>
  <c r="B126" i="1"/>
  <c r="M127" i="1" s="1"/>
  <c r="N120" i="1"/>
  <c r="B127" i="1" l="1"/>
  <c r="B129" i="1"/>
  <c r="M128" i="1" s="1"/>
  <c r="M130" i="1" s="1"/>
  <c r="E52" i="1"/>
  <c r="B136" i="1" s="1"/>
  <c r="M125" i="1" l="1"/>
  <c r="A121" i="1"/>
  <c r="B121" i="1" s="1"/>
  <c r="C121" i="1" s="1"/>
  <c r="D121" i="1" s="1"/>
  <c r="E121" i="1" s="1"/>
  <c r="F121" i="1" s="1"/>
  <c r="G121" i="1" s="1"/>
  <c r="H121" i="1" s="1"/>
  <c r="I121" i="1" s="1"/>
  <c r="J121" i="1" s="1"/>
  <c r="K121" i="1" s="1"/>
  <c r="L121" i="1" s="1"/>
  <c r="M121" i="1" s="1"/>
  <c r="D135" i="1"/>
  <c r="D136" i="1" l="1"/>
  <c r="D138" i="1" s="1"/>
  <c r="B138" i="1"/>
</calcChain>
</file>

<file path=xl/sharedStrings.xml><?xml version="1.0" encoding="utf-8"?>
<sst xmlns="http://schemas.openxmlformats.org/spreadsheetml/2006/main" count="194" uniqueCount="175">
  <si>
    <t>Наемные сотрудники</t>
  </si>
  <si>
    <t>Кол-во</t>
  </si>
  <si>
    <t>Цена</t>
  </si>
  <si>
    <t>Сумма</t>
  </si>
  <si>
    <t>Поставщик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</si>
  <si>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</si>
  <si>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</si>
  <si>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</si>
  <si>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</si>
  <si>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</si>
  <si>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</si>
  <si>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</si>
  <si>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</si>
  <si>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</si>
  <si>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</si>
  <si>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</si>
  <si>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</si>
  <si>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</si>
  <si>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</si>
  <si>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</si>
  <si>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</si>
  <si>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</si>
  <si>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</si>
  <si>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</si>
  <si>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</si>
  <si>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</si>
  <si>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</si>
  <si>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</si>
  <si>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</si>
  <si>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</si>
  <si>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</si>
  <si>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</si>
  <si>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</si>
  <si>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</si>
  <si>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</si>
  <si>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</si>
  <si>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</si>
  <si>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</si>
  <si>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</si>
  <si>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</si>
  <si>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</si>
  <si>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</si>
  <si>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</si>
  <si>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</si>
  <si>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</si>
  <si>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</si>
  <si>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</si>
  <si>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</si>
  <si>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</si>
  <si>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</si>
  <si>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</si>
  <si>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</si>
  <si>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</si>
  <si>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</si>
  <si>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</si>
  <si>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</si>
  <si>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</si>
  <si>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</si>
  <si>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</si>
  <si>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</si>
  <si>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</si>
  <si>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</si>
  <si>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</si>
  <si>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</si>
  <si>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</si>
  <si>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</si>
  <si>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</si>
  <si>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</si>
  <si>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</si>
  <si>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</si>
  <si>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</si>
  <si>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</si>
  <si>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</si>
  <si>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</si>
  <si>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</si>
  <si>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</si>
  <si>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</si>
  <si>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</si>
  <si>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</si>
  <si>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</si>
  <si>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</si>
  <si>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</si>
  <si>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</si>
  <si>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</si>
  <si>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</si>
  <si>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</si>
  <si>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</si>
  <si>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</si>
  <si>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</si>
  <si>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</si>
  <si>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</si>
  <si>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</si>
  <si>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</si>
  <si>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</si>
  <si>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</si>
  <si>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</si>
  <si>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</si>
  <si>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</si>
  <si>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</si>
  <si>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</si>
  <si>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</si>
  <si>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</si>
  <si>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</si>
  <si>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</si>
  <si>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</si>
  <si>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</si>
  <si>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</si>
  <si>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</si>
  <si>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</si>
  <si>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</si>
  <si>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</si>
  <si>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</si>
  <si>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</si>
  <si>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</si>
  <si>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</si>
  <si>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</si>
  <si>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</si>
  <si>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</si>
  <si>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</si>
  <si>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</si>
  <si>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</si>
  <si>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</si>
  <si>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</si>
  <si>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</si>
  <si>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</si>
  <si>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</si>
  <si>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</si>
  <si>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</si>
  <si>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</si>
  <si>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</si>
  <si>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</si>
  <si>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</si>
  <si>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</si>
  <si>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</si>
  <si>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</si>
  <si>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t>ИП Чаборин А.Е., ИП Толочанов А.А.</t>
  </si>
  <si>
    <t>Помещение</t>
  </si>
  <si>
    <t>Планируется развитие направления</t>
  </si>
  <si>
    <t>Название проекта:  Птицеводство</t>
  </si>
  <si>
    <t>Направление деятельности:   Птицеводство</t>
  </si>
  <si>
    <t>Планируемый график работы (дней в неделю) ___7______(часов в неделю)_____56_________</t>
  </si>
  <si>
    <t>Животные:</t>
  </si>
  <si>
    <t>Куры (молодняк)</t>
  </si>
  <si>
    <t>ИП Таранин</t>
  </si>
  <si>
    <t>Бройлер</t>
  </si>
  <si>
    <t>Мат. Произв. расходы:</t>
  </si>
  <si>
    <t>Комбикорм</t>
  </si>
  <si>
    <t>ИП Степанчиков</t>
  </si>
  <si>
    <t>Куры (молодня)</t>
  </si>
  <si>
    <t>Вид птиц отряда курообразных семейства фазановых.
Происходят от диких банкивских кур, которые были одомашнены более 4 тыс. лет назад в Индии. Для получения мяса, потомства и яиц.</t>
  </si>
  <si>
    <t>Скороспелый гибрид мясных кур.</t>
  </si>
  <si>
    <t>Специально приготовленная однородная смесь продуктов растительного и животного происхождения, предназначенная для скармливания.</t>
  </si>
  <si>
    <t>Мясо</t>
  </si>
  <si>
    <t>Яйцо</t>
  </si>
  <si>
    <t>дес.</t>
  </si>
  <si>
    <t>кг.</t>
  </si>
  <si>
    <t>Корм</t>
  </si>
  <si>
    <r>
      <rPr>
        <b/>
        <sz val="11"/>
        <color theme="1"/>
        <rFont val="Calibri"/>
        <family val="2"/>
        <charset val="204"/>
      </rPr>
      <t>ð НПД (самозанятый)</t>
    </r>
    <r>
      <rPr>
        <sz val="11"/>
        <color theme="1"/>
        <rFont val="Calibri"/>
        <family val="2"/>
        <charset val="204"/>
      </rPr>
      <t xml:space="preserve">  </t>
    </r>
    <r>
      <rPr>
        <b/>
        <sz val="11"/>
        <color theme="1"/>
        <rFont val="Calibri"/>
        <family val="2"/>
        <charset val="204"/>
      </rPr>
      <t>ð ЛПХ</t>
    </r>
    <r>
      <rPr>
        <sz val="11"/>
        <color theme="1"/>
        <rFont val="Calibri"/>
        <family val="2"/>
        <charset val="204"/>
      </rPr>
      <t xml:space="preserve"> ð ИП (Патент, УСН), ОКВЭД:</t>
    </r>
  </si>
  <si>
    <t>Интернет площадки, авито</t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</si>
  <si>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</rPr>
      <t>(если требуется более 200 000 руб. инвестиций</t>
    </r>
    <r>
      <rPr>
        <sz val="11"/>
        <color theme="1"/>
        <rFont val="Calibri"/>
        <family val="2"/>
        <charset val="204"/>
      </rPr>
      <t xml:space="preserve">) </t>
    </r>
  </si>
  <si>
    <t>Цели и задачи проекта:   
**Цели:**
1. Обеспечение рынка свежими и качественными яйцами и мясом от выращенных в условиях хорошего благополучия кур.
2. Увеличение производства и расширение ассортимента продукции для удовлетворения спроса на рынке.
3. Создание стабильного и прибыльного бизнеса в сфере птицеводства.
**Задачи:**
1. Построение современного фермерского хозяйства с удобными и безопасными условиями содержания для кур.
2. Закупка качественного поголовья птицы и обеспечение их здоровья и благополучия.
3. Организация эффективного кормления и ухода за птицей для обеспечения высокого качества мяса и яиц.
4. Развитие сети сбыта продукции через розничные магазины, рынки или сеть ресторанов.
5. Проведение маркетинговых и рекламных кампаний для привлечения клиентов и продвижения бренда.</t>
  </si>
  <si>
    <t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
1. **Розничные покупатели:**
   - Люди, которые ценят качество и свежесть продуктов питания и предпочитают покупать натуральные продукты прямо от производителя.
   - Семьи, которые уделяют внимание здоровому питанию и интересуются покупкой мяса и яиц высокого качества.
2. **Рестораны и кафе:**
   - Заведения общественного питания, которые стремятся использовать свежие и натуральные ингредиенты для приготовления блюд.
   - Шеф-повара и кулинары, которые ищут надежного поставщика высококачественного мяса и яиц для своих блюд.</t>
  </si>
  <si>
    <t>1. **Этичное и экологичное производство:**
   - Наше хозяйство стремится к этичному отношению к животным и экологическому подходу к производству, что позволяет нам выделяться среди конкурентов и привлекать клиентов, ценящих эти принципы.
2. **Контроль качества:**
   - Мы обеспечиваем контроль качества продукции на всех этапах производства, начиная с кормления и ухода за птицей и заканчивая процессом реализации, что гарантирует высокое качество нашей продукции.
3. **Прямые поставки:**
   - Мы предлагаем прямые поставки свежего мяса и яиц от производителя, что позволяет нам предложить конкурентоспособные цены и установить надежные отношения с клиентами.</t>
  </si>
  <si>
    <t>**Заболевания птиц:**
   - Риск: Возможность возникновения заболеваний у птиц, что может привести к снижению производства и качества продукции.</t>
  </si>
  <si>
    <t>Регулярные медицинские обследования птиц, соблюдение санитарных норм и правил содержания, введение профилактических мер.</t>
  </si>
  <si>
    <t>**Конкуренция на рынке:**
   - Риск: Появление сильной конкуренции со стороны других производителей мяса и яиц.</t>
  </si>
  <si>
    <t>Анализ рынка и конкурентной среды, разработка уникальных предложений и маркетинговых стратегий, которые позволят нам выделиться среди конкурентов.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</si>
  <si>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</si>
  <si>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</si>
  <si>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</si>
  <si>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</si>
  <si>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</si>
  <si>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</si>
  <si>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</si>
  <si>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 (животноводческий комплекс)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</si>
</sst>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49" fontId="28" fillId="0" borderId="0" xfId="0" applyNumberFormat="1" applyFont="1" applyAlignment="1">
      <alignment horizontal="justify" vertical="center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wrapText="1"/>
    </xf>
    <xf numFmtId="0" fontId="26" fillId="0" borderId="2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8" fillId="0" borderId="0" xfId="0" applyFont="1" applyAlignment="1">
      <alignment horizontal="left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left" indent="11"/>
    </xf>
    <xf numFmtId="0" fontId="20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9" fontId="22" fillId="0" borderId="1" xfId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49" fontId="28" fillId="0" borderId="0" xfId="0" applyNumberFormat="1" applyFont="1" applyAlignment="1">
      <alignment horizontal="justify" wrapText="1"/>
    </xf>
    <xf numFmtId="49" fontId="28" fillId="0" borderId="0" xfId="0" applyNumberFormat="1" applyFont="1" applyAlignment="1">
      <alignment horizontal="justify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6" fillId="0" borderId="2" xfId="0" applyFont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49" fontId="1" fillId="0" borderId="0" xfId="0" applyNumberFormat="1" applyFont="1" applyAlignment="1">
      <alignment horizontal="justify" wrapText="1"/>
    </xf>
    <xf numFmtId="49" fontId="2" fillId="0" borderId="0" xfId="0" applyNumberFormat="1" applyFont="1" applyAlignment="1">
      <alignment horizontal="justify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63"/>
  <sheetViews>
    <sheetView tabSelected="1" view="pageLayout" zoomScaleNormal="91" workbookViewId="0">
      <selection activeCell="A3" sqref="A3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75" t="s">
        <v>84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8.75" x14ac:dyDescent="0.25">
      <c r="A3" s="1"/>
    </row>
    <row r="4" spans="1:12" ht="18.75" x14ac:dyDescent="0.25">
      <c r="A4" s="75" t="s">
        <v>30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x14ac:dyDescent="0.25">
      <c r="A5" s="126" t="s">
        <v>167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x14ac:dyDescent="0.25">
      <c r="A6" s="126" t="s">
        <v>168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5">
      <c r="A7" s="126" t="s">
        <v>169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2" x14ac:dyDescent="0.25">
      <c r="A8" s="129" t="s">
        <v>170</v>
      </c>
      <c r="B8" s="129"/>
      <c r="C8" s="129"/>
      <c r="D8" s="129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129" t="s">
        <v>88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x14ac:dyDescent="0.25">
      <c r="A10" s="129" t="s">
        <v>171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x14ac:dyDescent="0.25">
      <c r="A11" s="129" t="s">
        <v>89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x14ac:dyDescent="0.25">
      <c r="A12" s="129" t="s">
        <v>172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2" x14ac:dyDescent="0.25">
      <c r="A13" s="129" t="s">
        <v>90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2" x14ac:dyDescent="0.25">
      <c r="A14" s="129" t="s">
        <v>173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2" x14ac:dyDescent="0.25">
      <c r="A15" s="129" t="s">
        <v>91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x14ac:dyDescent="0.25">
      <c r="A16" s="129" t="s">
        <v>173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4" ht="18.75" x14ac:dyDescent="0.25">
      <c r="A17" s="75" t="s">
        <v>31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1:14" ht="16.5" x14ac:dyDescent="0.25">
      <c r="A18" s="129" t="s">
        <v>138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4"/>
      <c r="N18" s="4"/>
    </row>
    <row r="19" spans="1:14" ht="192" customHeight="1" x14ac:dyDescent="0.25">
      <c r="A19" s="86" t="s">
        <v>160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4"/>
      <c r="N19" s="4"/>
    </row>
    <row r="20" spans="1:14" ht="16.5" x14ac:dyDescent="0.25">
      <c r="A20" s="129" t="s">
        <v>139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4"/>
      <c r="N20" s="4"/>
    </row>
    <row r="21" spans="1:14" x14ac:dyDescent="0.25">
      <c r="A21" s="126" t="s">
        <v>92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</row>
    <row r="22" spans="1:14" x14ac:dyDescent="0.25">
      <c r="A22" s="126" t="s">
        <v>157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</row>
    <row r="23" spans="1:14" ht="17.25" customHeight="1" x14ac:dyDescent="0.25">
      <c r="A23" s="87" t="s">
        <v>93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19"/>
      <c r="N23" s="19"/>
    </row>
    <row r="24" spans="1:14" ht="17.25" customHeight="1" x14ac:dyDescent="0.25">
      <c r="A24" s="87" t="s">
        <v>174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19"/>
      <c r="N24" s="19"/>
    </row>
    <row r="25" spans="1:14" ht="17.25" customHeight="1" x14ac:dyDescent="0.25">
      <c r="A25" s="88" t="s">
        <v>94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19"/>
      <c r="N25" s="19"/>
    </row>
    <row r="26" spans="1:14" ht="17.25" customHeight="1" x14ac:dyDescent="0.25">
      <c r="A26" s="88" t="s">
        <v>136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19"/>
      <c r="N26" s="19"/>
    </row>
    <row r="27" spans="1:14" x14ac:dyDescent="0.25">
      <c r="A27" s="126" t="s">
        <v>140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</row>
    <row r="28" spans="1:14" ht="18.75" x14ac:dyDescent="0.25">
      <c r="A28" s="75" t="s">
        <v>0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4" ht="16.5" x14ac:dyDescent="0.25">
      <c r="A29" s="51" t="s">
        <v>96</v>
      </c>
      <c r="B29" s="51" t="s">
        <v>97</v>
      </c>
      <c r="C29" s="89" t="s">
        <v>95</v>
      </c>
      <c r="D29" s="90"/>
      <c r="E29" s="89" t="s">
        <v>103</v>
      </c>
      <c r="F29" s="90"/>
      <c r="G29" s="4"/>
      <c r="H29" s="4"/>
      <c r="I29" s="4"/>
      <c r="J29" s="4"/>
      <c r="K29" s="4"/>
      <c r="L29" s="4"/>
    </row>
    <row r="30" spans="1:14" ht="16.5" x14ac:dyDescent="0.25">
      <c r="A30" s="51"/>
      <c r="B30" s="51">
        <v>0</v>
      </c>
      <c r="C30" s="89">
        <v>0</v>
      </c>
      <c r="D30" s="90"/>
      <c r="E30" s="89">
        <f>B30*C30</f>
        <v>0</v>
      </c>
      <c r="F30" s="90"/>
      <c r="G30" s="4"/>
      <c r="H30" s="4"/>
      <c r="I30" s="4"/>
      <c r="J30" s="4"/>
      <c r="K30" s="4"/>
      <c r="L30" s="4"/>
    </row>
    <row r="31" spans="1:14" ht="16.5" x14ac:dyDescent="0.25">
      <c r="A31" s="51"/>
      <c r="B31" s="52"/>
      <c r="C31" s="89"/>
      <c r="D31" s="90"/>
      <c r="E31" s="89">
        <f t="shared" ref="E31:E32" si="0">B31*C31</f>
        <v>0</v>
      </c>
      <c r="F31" s="90"/>
      <c r="G31" s="4"/>
      <c r="H31" s="4"/>
      <c r="I31" s="4"/>
      <c r="J31" s="4"/>
      <c r="K31" s="4"/>
      <c r="L31" s="4"/>
    </row>
    <row r="32" spans="1:14" ht="16.5" x14ac:dyDescent="0.25">
      <c r="A32" s="51" t="s">
        <v>5</v>
      </c>
      <c r="B32" s="51">
        <f>SUM(B30:B31)</f>
        <v>0</v>
      </c>
      <c r="C32" s="89">
        <f>SUM(C30:C31)</f>
        <v>0</v>
      </c>
      <c r="D32" s="90"/>
      <c r="E32" s="89">
        <f t="shared" si="0"/>
        <v>0</v>
      </c>
      <c r="F32" s="90"/>
      <c r="G32" s="4"/>
      <c r="H32" s="4"/>
      <c r="I32" s="4"/>
      <c r="J32" s="4"/>
      <c r="K32" s="4"/>
      <c r="L32" s="4"/>
    </row>
    <row r="33" spans="1:12" ht="16.5" x14ac:dyDescent="0.2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6.5" x14ac:dyDescent="0.25">
      <c r="A34" s="82" t="s">
        <v>63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25">
      <c r="A35" s="58" t="s">
        <v>98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25">
      <c r="A36" s="84" t="s">
        <v>137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25">
      <c r="A37" s="58" t="s">
        <v>99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x14ac:dyDescent="0.25">
      <c r="A38" s="84" t="s">
        <v>134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1:12" x14ac:dyDescent="0.25">
      <c r="A39" s="84" t="s">
        <v>100</v>
      </c>
      <c r="B39" s="84"/>
      <c r="C39" s="84"/>
      <c r="D39" s="59">
        <v>2</v>
      </c>
      <c r="E39" s="58"/>
      <c r="F39" s="58"/>
      <c r="G39" s="58"/>
      <c r="H39" s="58"/>
      <c r="I39" s="58"/>
      <c r="J39" s="58"/>
      <c r="K39" s="58"/>
      <c r="L39" s="58"/>
    </row>
    <row r="40" spans="1:12" ht="15.75" x14ac:dyDescent="0.25">
      <c r="A40" s="58" t="s">
        <v>101</v>
      </c>
      <c r="B40" s="58"/>
      <c r="C40" s="58"/>
      <c r="D40" s="60">
        <f>$M129</f>
        <v>6</v>
      </c>
      <c r="E40" s="58"/>
      <c r="F40" s="58"/>
      <c r="G40" s="58"/>
      <c r="H40" s="58"/>
      <c r="I40" s="58"/>
      <c r="J40" s="58"/>
      <c r="K40" s="58"/>
      <c r="L40" s="58"/>
    </row>
    <row r="41" spans="1:12" ht="17.25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12" ht="17.25" x14ac:dyDescent="0.25">
      <c r="A42" s="85" t="s">
        <v>102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2" ht="33.75" customHeight="1" x14ac:dyDescent="0.25">
      <c r="A43" s="76" t="s">
        <v>11</v>
      </c>
      <c r="B43" s="69"/>
      <c r="C43" s="27" t="s">
        <v>1</v>
      </c>
      <c r="D43" s="27" t="s">
        <v>2</v>
      </c>
      <c r="E43" s="77" t="s">
        <v>3</v>
      </c>
      <c r="F43" s="77"/>
      <c r="G43" s="77"/>
      <c r="H43" s="70" t="s">
        <v>4</v>
      </c>
      <c r="I43" s="70"/>
      <c r="J43" s="70"/>
      <c r="K43" s="70"/>
      <c r="L43" s="70"/>
    </row>
    <row r="44" spans="1:12" hidden="1" x14ac:dyDescent="0.25">
      <c r="A44" s="76"/>
      <c r="B44" s="69"/>
      <c r="C44" s="26"/>
      <c r="D44" s="26"/>
      <c r="E44" s="77">
        <f t="shared" ref="E44:E46" si="1">C44*D44</f>
        <v>0</v>
      </c>
      <c r="F44" s="77"/>
      <c r="G44" s="77"/>
      <c r="H44" s="78"/>
      <c r="I44" s="78"/>
      <c r="J44" s="78"/>
      <c r="K44" s="78"/>
      <c r="L44" s="78"/>
    </row>
    <row r="45" spans="1:12" hidden="1" x14ac:dyDescent="0.25">
      <c r="A45" s="76"/>
      <c r="B45" s="69"/>
      <c r="C45" s="26"/>
      <c r="D45" s="26"/>
      <c r="E45" s="77">
        <f t="shared" si="1"/>
        <v>0</v>
      </c>
      <c r="F45" s="77"/>
      <c r="G45" s="77"/>
      <c r="H45" s="78"/>
      <c r="I45" s="78"/>
      <c r="J45" s="78"/>
      <c r="K45" s="78"/>
      <c r="L45" s="78"/>
    </row>
    <row r="46" spans="1:12" hidden="1" x14ac:dyDescent="0.25">
      <c r="A46" s="76"/>
      <c r="B46" s="69"/>
      <c r="C46" s="26"/>
      <c r="D46" s="26"/>
      <c r="E46" s="77">
        <f t="shared" si="1"/>
        <v>0</v>
      </c>
      <c r="F46" s="77"/>
      <c r="G46" s="77"/>
      <c r="H46" s="78"/>
      <c r="I46" s="78"/>
      <c r="J46" s="78"/>
      <c r="K46" s="78"/>
      <c r="L46" s="78"/>
    </row>
    <row r="47" spans="1:12" ht="15.75" thickBot="1" x14ac:dyDescent="0.3">
      <c r="A47" s="79" t="s">
        <v>141</v>
      </c>
      <c r="B47" s="80"/>
      <c r="C47" s="28"/>
      <c r="D47" s="28"/>
      <c r="E47" s="81">
        <f>SUM(E48:G49)</f>
        <v>189500</v>
      </c>
      <c r="F47" s="81"/>
      <c r="G47" s="81"/>
      <c r="H47" s="81"/>
      <c r="I47" s="81"/>
      <c r="J47" s="81"/>
      <c r="K47" s="81"/>
      <c r="L47" s="81"/>
    </row>
    <row r="48" spans="1:12" ht="18" customHeight="1" thickBot="1" x14ac:dyDescent="0.3">
      <c r="A48" s="65" t="s">
        <v>142</v>
      </c>
      <c r="B48" s="66"/>
      <c r="C48" s="27">
        <v>250</v>
      </c>
      <c r="D48" s="61">
        <v>550</v>
      </c>
      <c r="E48" s="67">
        <f t="shared" ref="E48" si="2">C48*D48</f>
        <v>137500</v>
      </c>
      <c r="F48" s="68"/>
      <c r="G48" s="69"/>
      <c r="H48" s="70" t="s">
        <v>143</v>
      </c>
      <c r="I48" s="70"/>
      <c r="J48" s="70"/>
      <c r="K48" s="70"/>
      <c r="L48" s="70"/>
    </row>
    <row r="49" spans="1:12" ht="26.25" customHeight="1" thickBot="1" x14ac:dyDescent="0.3">
      <c r="A49" s="65" t="s">
        <v>144</v>
      </c>
      <c r="B49" s="66"/>
      <c r="C49" s="27">
        <v>200</v>
      </c>
      <c r="D49" s="62">
        <v>260</v>
      </c>
      <c r="E49" s="67">
        <f>C49*D49</f>
        <v>52000</v>
      </c>
      <c r="F49" s="68"/>
      <c r="G49" s="69"/>
      <c r="H49" s="70" t="s">
        <v>143</v>
      </c>
      <c r="I49" s="70"/>
      <c r="J49" s="70"/>
      <c r="K49" s="70"/>
      <c r="L49" s="70"/>
    </row>
    <row r="50" spans="1:12" ht="15.75" thickBot="1" x14ac:dyDescent="0.3">
      <c r="A50" s="79" t="s">
        <v>145</v>
      </c>
      <c r="B50" s="80"/>
      <c r="C50" s="28"/>
      <c r="D50" s="28"/>
      <c r="E50" s="81">
        <f>SUM(E51:G51)</f>
        <v>23000</v>
      </c>
      <c r="F50" s="81"/>
      <c r="G50" s="81"/>
      <c r="H50" s="81"/>
      <c r="I50" s="81"/>
      <c r="J50" s="81"/>
      <c r="K50" s="81"/>
      <c r="L50" s="81"/>
    </row>
    <row r="51" spans="1:12" ht="18" customHeight="1" thickBot="1" x14ac:dyDescent="0.3">
      <c r="A51" s="65" t="s">
        <v>146</v>
      </c>
      <c r="B51" s="66"/>
      <c r="C51" s="27">
        <v>10</v>
      </c>
      <c r="D51" s="63">
        <v>2300</v>
      </c>
      <c r="E51" s="67">
        <f t="shared" ref="E51" si="3">C51*D51</f>
        <v>23000</v>
      </c>
      <c r="F51" s="68"/>
      <c r="G51" s="69"/>
      <c r="H51" s="70" t="s">
        <v>147</v>
      </c>
      <c r="I51" s="70"/>
      <c r="J51" s="70"/>
      <c r="K51" s="70"/>
      <c r="L51" s="70"/>
    </row>
    <row r="52" spans="1:12" x14ac:dyDescent="0.25">
      <c r="A52" s="112" t="s">
        <v>5</v>
      </c>
      <c r="B52" s="113"/>
      <c r="C52" s="28"/>
      <c r="D52" s="28"/>
      <c r="E52" s="81">
        <f>E47+E50</f>
        <v>212500</v>
      </c>
      <c r="F52" s="81"/>
      <c r="G52" s="81"/>
      <c r="H52" s="112"/>
      <c r="I52" s="114"/>
      <c r="J52" s="114"/>
      <c r="K52" s="114"/>
      <c r="L52" s="113"/>
    </row>
    <row r="53" spans="1:12" x14ac:dyDescent="0.25">
      <c r="A53" s="126" t="s">
        <v>159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</row>
    <row r="54" spans="1:12" ht="15.75" x14ac:dyDescent="0.25">
      <c r="D54" s="45"/>
    </row>
    <row r="55" spans="1:12" ht="15.75" x14ac:dyDescent="0.25">
      <c r="A55" t="s">
        <v>104</v>
      </c>
      <c r="D55" s="45"/>
    </row>
    <row r="56" spans="1:12" ht="41.25" customHeight="1" x14ac:dyDescent="0.25">
      <c r="A56" s="115" t="s">
        <v>11</v>
      </c>
      <c r="B56" s="116" t="s">
        <v>105</v>
      </c>
      <c r="C56" s="117"/>
      <c r="D56" s="117"/>
      <c r="E56" s="117"/>
      <c r="F56" s="118"/>
      <c r="G56" s="115" t="s">
        <v>106</v>
      </c>
      <c r="H56" s="105" t="s">
        <v>107</v>
      </c>
      <c r="I56" s="105"/>
      <c r="J56" s="105"/>
    </row>
    <row r="57" spans="1:12" x14ac:dyDescent="0.25">
      <c r="A57" s="115"/>
      <c r="B57" s="119"/>
      <c r="C57" s="120"/>
      <c r="D57" s="120"/>
      <c r="E57" s="120"/>
      <c r="F57" s="121"/>
      <c r="G57" s="115"/>
      <c r="H57" s="46" t="s">
        <v>108</v>
      </c>
      <c r="I57" s="43" t="s">
        <v>109</v>
      </c>
      <c r="J57" s="43" t="s">
        <v>110</v>
      </c>
    </row>
    <row r="58" spans="1:12" ht="68.25" customHeight="1" x14ac:dyDescent="0.25">
      <c r="A58" s="64" t="s">
        <v>148</v>
      </c>
      <c r="B58" s="122" t="s">
        <v>149</v>
      </c>
      <c r="C58" s="123"/>
      <c r="D58" s="123"/>
      <c r="E58" s="123"/>
      <c r="F58" s="124"/>
      <c r="G58" s="64">
        <v>1</v>
      </c>
      <c r="H58" s="32">
        <v>500</v>
      </c>
      <c r="I58" s="32">
        <v>550</v>
      </c>
      <c r="J58" s="32">
        <v>600</v>
      </c>
    </row>
    <row r="59" spans="1:12" x14ac:dyDescent="0.25">
      <c r="A59" s="50" t="s">
        <v>144</v>
      </c>
      <c r="B59" s="125" t="s">
        <v>150</v>
      </c>
      <c r="C59" s="123"/>
      <c r="D59" s="123"/>
      <c r="E59" s="123"/>
      <c r="F59" s="124"/>
      <c r="G59" s="64">
        <v>1</v>
      </c>
      <c r="H59" s="32">
        <v>150</v>
      </c>
      <c r="I59" s="32">
        <v>200</v>
      </c>
      <c r="J59" s="32">
        <v>250</v>
      </c>
    </row>
    <row r="60" spans="1:12" ht="53.25" customHeight="1" x14ac:dyDescent="0.25">
      <c r="A60" s="64" t="s">
        <v>146</v>
      </c>
      <c r="B60" s="122" t="s">
        <v>151</v>
      </c>
      <c r="C60" s="160"/>
      <c r="D60" s="160"/>
      <c r="E60" s="160"/>
      <c r="F60" s="161"/>
      <c r="G60" s="64">
        <v>1</v>
      </c>
      <c r="H60" s="32">
        <v>2000</v>
      </c>
      <c r="I60" s="32">
        <v>2300</v>
      </c>
      <c r="J60" s="32">
        <v>2500</v>
      </c>
    </row>
    <row r="61" spans="1:12" x14ac:dyDescent="0.25">
      <c r="A61" s="125" t="s">
        <v>5</v>
      </c>
      <c r="B61" s="123"/>
      <c r="C61" s="123"/>
      <c r="D61" s="123"/>
      <c r="E61" s="123"/>
      <c r="F61" s="124"/>
      <c r="G61" s="50">
        <f>SUM(G58:G60)</f>
        <v>3</v>
      </c>
      <c r="H61" s="32">
        <f>SUM(H58:H60)</f>
        <v>2650</v>
      </c>
      <c r="I61" s="32">
        <f>SUM(I58:I60)</f>
        <v>3050</v>
      </c>
      <c r="J61" s="32">
        <f>SUM(J58:J60)</f>
        <v>3350</v>
      </c>
    </row>
    <row r="62" spans="1:12" ht="15.75" x14ac:dyDescent="0.25">
      <c r="D62" s="45"/>
    </row>
    <row r="63" spans="1:12" ht="15.75" customHeight="1" x14ac:dyDescent="0.25">
      <c r="A63" s="75" t="s">
        <v>115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</row>
    <row r="64" spans="1:12" ht="15.75" customHeight="1" x14ac:dyDescent="0.25">
      <c r="A64" s="127" t="s">
        <v>111</v>
      </c>
      <c r="B64" s="127"/>
      <c r="C64" s="127"/>
      <c r="D64" s="127"/>
      <c r="E64" s="127"/>
      <c r="F64" s="127"/>
      <c r="G64" s="57"/>
      <c r="H64" s="57"/>
      <c r="I64" s="57"/>
      <c r="J64" s="57"/>
      <c r="K64" s="57"/>
      <c r="L64" s="57"/>
    </row>
    <row r="65" spans="1:16" ht="168" customHeight="1" x14ac:dyDescent="0.25">
      <c r="A65" s="162" t="s">
        <v>161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</row>
    <row r="66" spans="1:16" ht="15.75" customHeight="1" x14ac:dyDescent="0.25">
      <c r="A66" s="127" t="s">
        <v>112</v>
      </c>
      <c r="B66" s="127"/>
      <c r="C66" s="127"/>
      <c r="D66" s="127"/>
      <c r="E66" s="127"/>
      <c r="F66" s="127"/>
      <c r="G66" s="57"/>
      <c r="H66" s="57"/>
      <c r="I66" s="57"/>
      <c r="J66" s="57"/>
      <c r="K66" s="57"/>
      <c r="L66" s="57"/>
    </row>
    <row r="67" spans="1:16" ht="15.75" customHeight="1" x14ac:dyDescent="0.25">
      <c r="A67" s="158" t="s">
        <v>133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</row>
    <row r="68" spans="1:16" ht="15.75" customHeight="1" x14ac:dyDescent="0.25">
      <c r="A68" s="127" t="s">
        <v>113</v>
      </c>
      <c r="B68" s="127"/>
      <c r="C68" s="127"/>
      <c r="D68" s="127"/>
      <c r="E68" s="127"/>
      <c r="F68" s="127"/>
      <c r="G68" s="57"/>
      <c r="H68" s="57"/>
      <c r="I68" s="57"/>
      <c r="J68" s="57"/>
      <c r="K68" s="57"/>
      <c r="L68" s="57"/>
    </row>
    <row r="69" spans="1:16" ht="15.75" customHeight="1" x14ac:dyDescent="0.25">
      <c r="A69" s="158" t="s">
        <v>135</v>
      </c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</row>
    <row r="70" spans="1:16" ht="15.75" customHeight="1" x14ac:dyDescent="0.25">
      <c r="A70" s="127" t="s">
        <v>114</v>
      </c>
      <c r="B70" s="127"/>
      <c r="C70" s="127"/>
      <c r="D70" s="127"/>
      <c r="E70" s="127"/>
      <c r="F70" s="127"/>
      <c r="G70" s="57"/>
      <c r="H70" s="57"/>
      <c r="I70" s="57"/>
      <c r="J70" s="57"/>
      <c r="K70" s="57"/>
      <c r="L70" s="57"/>
    </row>
    <row r="71" spans="1:16" ht="170.25" customHeight="1" x14ac:dyDescent="0.25">
      <c r="A71" s="156" t="s">
        <v>162</v>
      </c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</row>
    <row r="72" spans="1:16" ht="18.75" x14ac:dyDescent="0.25">
      <c r="A72" s="75" t="s">
        <v>123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</row>
    <row r="73" spans="1:16" x14ac:dyDescent="0.25">
      <c r="A73" s="159" t="s">
        <v>116</v>
      </c>
      <c r="B73" s="159"/>
      <c r="C73" s="159"/>
      <c r="D73" s="159"/>
      <c r="E73" s="159"/>
      <c r="F73" s="159"/>
    </row>
    <row r="74" spans="1:16" x14ac:dyDescent="0.25">
      <c r="A74" s="128" t="s">
        <v>133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</row>
    <row r="75" spans="1:16" ht="18.75" customHeight="1" x14ac:dyDescent="0.25">
      <c r="A75" s="159" t="s">
        <v>118</v>
      </c>
      <c r="B75" s="159"/>
      <c r="C75" s="159"/>
      <c r="D75" s="159"/>
      <c r="E75" s="159"/>
      <c r="F75" s="159"/>
    </row>
    <row r="76" spans="1:16" ht="15" customHeight="1" x14ac:dyDescent="0.25">
      <c r="A76" s="128" t="s">
        <v>158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</row>
    <row r="77" spans="1:16" ht="18.75" customHeight="1" x14ac:dyDescent="0.25">
      <c r="A77" s="159" t="s">
        <v>117</v>
      </c>
      <c r="B77" s="159"/>
      <c r="C77" s="159"/>
      <c r="D77" s="159"/>
      <c r="E77" s="159"/>
      <c r="F77" s="159"/>
    </row>
    <row r="78" spans="1:16" ht="51.75" customHeight="1" x14ac:dyDescent="0.3">
      <c r="A78" s="140" t="s">
        <v>6</v>
      </c>
      <c r="B78" s="144"/>
      <c r="C78" s="141"/>
      <c r="D78" s="146" t="s">
        <v>45</v>
      </c>
      <c r="E78" s="148" t="s">
        <v>46</v>
      </c>
      <c r="F78" s="148" t="s">
        <v>7</v>
      </c>
      <c r="G78" s="140" t="s">
        <v>61</v>
      </c>
      <c r="H78" s="141"/>
      <c r="I78" s="140" t="s">
        <v>8</v>
      </c>
      <c r="J78" s="141"/>
      <c r="K78" s="152" t="s">
        <v>60</v>
      </c>
      <c r="L78" s="153"/>
      <c r="M78" s="2"/>
      <c r="N78" s="2"/>
      <c r="O78" s="2"/>
      <c r="P78" s="2"/>
    </row>
    <row r="79" spans="1:16" ht="17.25" x14ac:dyDescent="0.3">
      <c r="A79" s="142"/>
      <c r="B79" s="145"/>
      <c r="C79" s="143"/>
      <c r="D79" s="147"/>
      <c r="E79" s="149"/>
      <c r="F79" s="149"/>
      <c r="G79" s="142"/>
      <c r="H79" s="143"/>
      <c r="I79" s="142"/>
      <c r="J79" s="143"/>
      <c r="K79" s="154"/>
      <c r="L79" s="155"/>
      <c r="M79" s="2"/>
      <c r="N79" s="2"/>
      <c r="O79" s="2"/>
      <c r="P79" s="2"/>
    </row>
    <row r="80" spans="1:16" ht="17.25" x14ac:dyDescent="0.3">
      <c r="A80" s="76">
        <v>1</v>
      </c>
      <c r="B80" s="68"/>
      <c r="C80" s="69"/>
      <c r="D80" s="25">
        <v>2</v>
      </c>
      <c r="E80" s="27">
        <v>3</v>
      </c>
      <c r="F80" s="27">
        <v>4</v>
      </c>
      <c r="G80" s="76">
        <v>5</v>
      </c>
      <c r="H80" s="69"/>
      <c r="I80" s="76">
        <v>6</v>
      </c>
      <c r="J80" s="69"/>
      <c r="K80" s="110">
        <v>7</v>
      </c>
      <c r="L80" s="111"/>
      <c r="M80" s="2"/>
      <c r="N80" s="2"/>
      <c r="O80" s="2"/>
      <c r="P80" s="2"/>
    </row>
    <row r="81" spans="1:16" ht="17.25" x14ac:dyDescent="0.3">
      <c r="A81" s="96" t="s">
        <v>152</v>
      </c>
      <c r="B81" s="97"/>
      <c r="C81" s="98"/>
      <c r="D81" s="26" t="s">
        <v>155</v>
      </c>
      <c r="E81" s="27">
        <v>150</v>
      </c>
      <c r="F81" s="27">
        <v>300</v>
      </c>
      <c r="G81" s="76">
        <f>E81*F81</f>
        <v>45000</v>
      </c>
      <c r="H81" s="69"/>
      <c r="I81" s="76">
        <v>30</v>
      </c>
      <c r="J81" s="69"/>
      <c r="K81" s="150">
        <f>E81*I81</f>
        <v>4500</v>
      </c>
      <c r="L81" s="151"/>
      <c r="M81" s="2"/>
      <c r="N81" s="2"/>
      <c r="O81" s="2"/>
      <c r="P81" s="2"/>
    </row>
    <row r="82" spans="1:16" ht="17.25" x14ac:dyDescent="0.3">
      <c r="A82" s="96" t="s">
        <v>153</v>
      </c>
      <c r="B82" s="97"/>
      <c r="C82" s="98"/>
      <c r="D82" s="26" t="s">
        <v>154</v>
      </c>
      <c r="E82" s="27">
        <v>200</v>
      </c>
      <c r="F82" s="27">
        <v>80</v>
      </c>
      <c r="G82" s="76">
        <f>E82*F82</f>
        <v>16000</v>
      </c>
      <c r="H82" s="69"/>
      <c r="I82" s="76">
        <v>5</v>
      </c>
      <c r="J82" s="69"/>
      <c r="K82" s="150">
        <f>E82*I82</f>
        <v>1000</v>
      </c>
      <c r="L82" s="151"/>
      <c r="M82" s="2"/>
      <c r="N82" s="2"/>
      <c r="O82" s="2"/>
      <c r="P82" s="2"/>
    </row>
    <row r="83" spans="1:16" ht="17.25" hidden="1" x14ac:dyDescent="0.3">
      <c r="A83" s="96"/>
      <c r="B83" s="97"/>
      <c r="C83" s="98"/>
      <c r="D83" s="26"/>
      <c r="E83" s="26"/>
      <c r="F83" s="26"/>
      <c r="G83" s="76">
        <f t="shared" ref="G83:G87" si="4">E83*F83</f>
        <v>0</v>
      </c>
      <c r="H83" s="69"/>
      <c r="I83" s="76"/>
      <c r="J83" s="69"/>
      <c r="K83" s="110">
        <f t="shared" ref="K83:K87" si="5">E83*I83</f>
        <v>0</v>
      </c>
      <c r="L83" s="111"/>
      <c r="M83" s="2"/>
      <c r="N83" s="2"/>
      <c r="O83" s="2"/>
      <c r="P83" s="2"/>
    </row>
    <row r="84" spans="1:16" ht="17.25" hidden="1" x14ac:dyDescent="0.3">
      <c r="A84" s="96"/>
      <c r="B84" s="97"/>
      <c r="C84" s="98"/>
      <c r="D84" s="26"/>
      <c r="E84" s="26"/>
      <c r="F84" s="26"/>
      <c r="G84" s="76">
        <f t="shared" si="4"/>
        <v>0</v>
      </c>
      <c r="H84" s="69"/>
      <c r="I84" s="76"/>
      <c r="J84" s="69"/>
      <c r="K84" s="110">
        <f t="shared" si="5"/>
        <v>0</v>
      </c>
      <c r="L84" s="111"/>
      <c r="M84" s="2"/>
      <c r="N84" s="2"/>
      <c r="O84" s="2"/>
      <c r="P84" s="2"/>
    </row>
    <row r="85" spans="1:16" ht="17.25" hidden="1" x14ac:dyDescent="0.3">
      <c r="A85" s="96"/>
      <c r="B85" s="97"/>
      <c r="C85" s="98"/>
      <c r="D85" s="26"/>
      <c r="E85" s="26"/>
      <c r="F85" s="26"/>
      <c r="G85" s="76">
        <f t="shared" si="4"/>
        <v>0</v>
      </c>
      <c r="H85" s="69"/>
      <c r="I85" s="76"/>
      <c r="J85" s="69"/>
      <c r="K85" s="110">
        <f t="shared" si="5"/>
        <v>0</v>
      </c>
      <c r="L85" s="111"/>
      <c r="M85" s="2"/>
      <c r="N85" s="2"/>
      <c r="O85" s="2"/>
      <c r="P85" s="2"/>
    </row>
    <row r="86" spans="1:16" ht="17.25" hidden="1" x14ac:dyDescent="0.3">
      <c r="A86" s="96"/>
      <c r="B86" s="97"/>
      <c r="C86" s="98"/>
      <c r="D86" s="26"/>
      <c r="E86" s="26"/>
      <c r="F86" s="26"/>
      <c r="G86" s="76">
        <f t="shared" si="4"/>
        <v>0</v>
      </c>
      <c r="H86" s="69"/>
      <c r="I86" s="76"/>
      <c r="J86" s="69"/>
      <c r="K86" s="110">
        <f t="shared" si="5"/>
        <v>0</v>
      </c>
      <c r="L86" s="111"/>
      <c r="M86" s="2"/>
      <c r="N86" s="2"/>
      <c r="O86" s="2"/>
      <c r="P86" s="2"/>
    </row>
    <row r="87" spans="1:16" ht="17.25" hidden="1" x14ac:dyDescent="0.3">
      <c r="A87" s="96"/>
      <c r="B87" s="97"/>
      <c r="C87" s="98"/>
      <c r="D87" s="26"/>
      <c r="E87" s="26"/>
      <c r="F87" s="26"/>
      <c r="G87" s="76">
        <f t="shared" si="4"/>
        <v>0</v>
      </c>
      <c r="H87" s="69"/>
      <c r="I87" s="76"/>
      <c r="J87" s="69"/>
      <c r="K87" s="110">
        <f t="shared" si="5"/>
        <v>0</v>
      </c>
      <c r="L87" s="111"/>
      <c r="M87" s="2"/>
      <c r="N87" s="2"/>
      <c r="O87" s="2"/>
      <c r="P87" s="2"/>
    </row>
    <row r="88" spans="1:16" ht="17.25" x14ac:dyDescent="0.3">
      <c r="A88" s="96" t="s">
        <v>9</v>
      </c>
      <c r="B88" s="97"/>
      <c r="C88" s="98"/>
      <c r="D88" s="26"/>
      <c r="E88" s="27">
        <f>SUM(E82:E87)</f>
        <v>200</v>
      </c>
      <c r="F88" s="27" t="s">
        <v>10</v>
      </c>
      <c r="G88" s="76">
        <f>SUM(G81:G87)</f>
        <v>61000</v>
      </c>
      <c r="H88" s="69"/>
      <c r="I88" s="76" t="s">
        <v>10</v>
      </c>
      <c r="J88" s="69"/>
      <c r="K88" s="110">
        <f>SUM(K81:K87)</f>
        <v>5500</v>
      </c>
      <c r="L88" s="111"/>
      <c r="M88" s="2"/>
      <c r="N88" s="2"/>
      <c r="O88" s="2"/>
      <c r="P88" s="2"/>
    </row>
    <row r="89" spans="1:16" ht="17.25" x14ac:dyDescent="0.3">
      <c r="A89" s="15"/>
      <c r="B89" s="15"/>
      <c r="C89" s="15"/>
      <c r="D89" s="16"/>
      <c r="E89" s="16"/>
      <c r="F89" s="17"/>
      <c r="G89" s="17"/>
      <c r="H89" s="17"/>
      <c r="I89" s="17"/>
      <c r="J89" s="17"/>
      <c r="K89" s="18"/>
      <c r="L89" s="18"/>
      <c r="M89" s="2"/>
      <c r="N89" s="2"/>
      <c r="O89" s="2"/>
      <c r="P89" s="2"/>
    </row>
    <row r="90" spans="1:16" x14ac:dyDescent="0.25">
      <c r="A90" s="126" t="s">
        <v>119</v>
      </c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</row>
    <row r="91" spans="1:16" ht="18.75" customHeight="1" x14ac:dyDescent="0.3">
      <c r="A91" s="76" t="s">
        <v>11</v>
      </c>
      <c r="B91" s="68"/>
      <c r="C91" s="69"/>
      <c r="D91" s="76" t="s">
        <v>12</v>
      </c>
      <c r="E91" s="69"/>
      <c r="F91" s="77" t="s">
        <v>11</v>
      </c>
      <c r="G91" s="77"/>
      <c r="H91" s="77"/>
      <c r="I91" s="89" t="s">
        <v>12</v>
      </c>
      <c r="J91" s="90"/>
      <c r="K91" s="2"/>
      <c r="L91" s="2"/>
      <c r="M91" s="2"/>
      <c r="N91" s="2"/>
      <c r="O91" s="2"/>
    </row>
    <row r="92" spans="1:16" ht="17.25" x14ac:dyDescent="0.3">
      <c r="A92" s="96" t="s">
        <v>156</v>
      </c>
      <c r="B92" s="97"/>
      <c r="C92" s="98"/>
      <c r="D92" s="76">
        <v>4500</v>
      </c>
      <c r="E92" s="69"/>
      <c r="F92" s="96" t="s">
        <v>121</v>
      </c>
      <c r="G92" s="97"/>
      <c r="H92" s="98"/>
      <c r="I92" s="94">
        <v>3000</v>
      </c>
      <c r="J92" s="95"/>
      <c r="K92" s="2"/>
      <c r="L92" s="2"/>
      <c r="M92" s="2"/>
      <c r="N92" s="2"/>
      <c r="O92" s="2"/>
    </row>
    <row r="93" spans="1:16" ht="17.25" x14ac:dyDescent="0.3">
      <c r="A93" s="96" t="s">
        <v>14</v>
      </c>
      <c r="B93" s="97"/>
      <c r="C93" s="98"/>
      <c r="D93" s="76">
        <v>2000</v>
      </c>
      <c r="E93" s="69"/>
      <c r="F93" s="93" t="s">
        <v>13</v>
      </c>
      <c r="G93" s="93"/>
      <c r="H93" s="93"/>
      <c r="I93" s="94">
        <v>1000</v>
      </c>
      <c r="J93" s="95"/>
      <c r="K93" s="2"/>
      <c r="L93" s="2"/>
      <c r="M93" s="2"/>
      <c r="N93" s="2"/>
      <c r="O93" s="2"/>
    </row>
    <row r="94" spans="1:16" ht="17.25" x14ac:dyDescent="0.3">
      <c r="A94" s="96" t="s">
        <v>120</v>
      </c>
      <c r="B94" s="97"/>
      <c r="C94" s="98"/>
      <c r="D94" s="76">
        <v>800</v>
      </c>
      <c r="E94" s="69"/>
      <c r="F94" s="93" t="s">
        <v>122</v>
      </c>
      <c r="G94" s="93"/>
      <c r="H94" s="93"/>
      <c r="I94" s="94">
        <f>E32*1.3</f>
        <v>0</v>
      </c>
      <c r="J94" s="95"/>
      <c r="K94" s="2"/>
      <c r="L94" s="2"/>
      <c r="M94" s="2"/>
      <c r="N94" s="2"/>
      <c r="O94" s="2"/>
    </row>
    <row r="95" spans="1:16" ht="17.25" customHeight="1" x14ac:dyDescent="0.3">
      <c r="A95" s="96"/>
      <c r="B95" s="97"/>
      <c r="C95" s="98"/>
      <c r="D95" s="76"/>
      <c r="E95" s="69"/>
      <c r="F95" s="76" t="s">
        <v>5</v>
      </c>
      <c r="G95" s="68"/>
      <c r="H95" s="69"/>
      <c r="I95" s="76">
        <f>SUM(D92:E95)+SUM(I92:J94)</f>
        <v>11300</v>
      </c>
      <c r="J95" s="69"/>
      <c r="K95" s="2"/>
      <c r="L95" s="2"/>
      <c r="M95" s="2"/>
      <c r="N95" s="2"/>
      <c r="O95" s="2"/>
    </row>
    <row r="96" spans="1:16" ht="17.25" x14ac:dyDescent="0.3">
      <c r="A96" s="3"/>
      <c r="B96" s="3"/>
      <c r="C96" s="3"/>
      <c r="D96" s="7"/>
      <c r="E96" s="7"/>
      <c r="F96" s="7"/>
      <c r="G96" s="7"/>
      <c r="H96" s="2"/>
      <c r="I96" s="2"/>
      <c r="J96" s="2"/>
      <c r="K96" s="2"/>
      <c r="L96" s="2"/>
    </row>
    <row r="97" spans="1:14" ht="18.75" x14ac:dyDescent="0.25">
      <c r="A97" s="135" t="s">
        <v>32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</row>
    <row r="98" spans="1:14" ht="16.5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</row>
    <row r="99" spans="1:14" ht="16.5" x14ac:dyDescent="0.25">
      <c r="A99" s="3" t="s">
        <v>15</v>
      </c>
      <c r="B99" s="44" t="s">
        <v>69</v>
      </c>
      <c r="C99" s="44" t="s">
        <v>70</v>
      </c>
      <c r="D99" s="44" t="s">
        <v>71</v>
      </c>
      <c r="E99" s="44" t="s">
        <v>72</v>
      </c>
      <c r="F99" s="44" t="s">
        <v>73</v>
      </c>
      <c r="G99" s="44" t="s">
        <v>74</v>
      </c>
      <c r="H99" s="44" t="s">
        <v>75</v>
      </c>
      <c r="I99" s="44" t="s">
        <v>76</v>
      </c>
      <c r="J99" s="44" t="s">
        <v>65</v>
      </c>
      <c r="K99" s="44" t="s">
        <v>66</v>
      </c>
      <c r="L99" s="44" t="s">
        <v>67</v>
      </c>
      <c r="M99" s="44" t="s">
        <v>68</v>
      </c>
      <c r="N99" s="29"/>
    </row>
    <row r="100" spans="1:14" ht="17.25" x14ac:dyDescent="0.25">
      <c r="A100" s="3" t="s">
        <v>16</v>
      </c>
      <c r="B100" s="12">
        <v>0</v>
      </c>
      <c r="C100" s="12">
        <v>0</v>
      </c>
      <c r="D100" s="12">
        <v>0.5</v>
      </c>
      <c r="E100" s="12">
        <v>0.8</v>
      </c>
      <c r="F100" s="12">
        <v>1</v>
      </c>
      <c r="G100" s="12">
        <v>1</v>
      </c>
      <c r="H100" s="12">
        <v>1</v>
      </c>
      <c r="I100" s="12">
        <v>1</v>
      </c>
      <c r="J100" s="12">
        <v>1</v>
      </c>
      <c r="K100" s="12">
        <v>1</v>
      </c>
      <c r="L100" s="12">
        <v>1</v>
      </c>
      <c r="M100" s="12">
        <v>1</v>
      </c>
      <c r="N100" s="29"/>
    </row>
    <row r="101" spans="1:14" ht="48" customHeight="1" x14ac:dyDescent="0.25">
      <c r="A101" s="24" t="s">
        <v>17</v>
      </c>
      <c r="B101" s="24" t="s">
        <v>34</v>
      </c>
      <c r="C101" s="24" t="s">
        <v>35</v>
      </c>
      <c r="D101" s="24" t="s">
        <v>36</v>
      </c>
      <c r="E101" s="24" t="s">
        <v>43</v>
      </c>
      <c r="F101" s="24" t="s">
        <v>37</v>
      </c>
      <c r="G101" s="24" t="s">
        <v>38</v>
      </c>
      <c r="H101" s="24" t="s">
        <v>39</v>
      </c>
      <c r="I101" s="24" t="s">
        <v>40</v>
      </c>
      <c r="J101" s="24" t="s">
        <v>41</v>
      </c>
      <c r="K101" s="24" t="s">
        <v>44</v>
      </c>
      <c r="L101" s="24" t="s">
        <v>42</v>
      </c>
      <c r="M101" s="24" t="s">
        <v>62</v>
      </c>
      <c r="N101" s="24" t="s">
        <v>5</v>
      </c>
    </row>
    <row r="102" spans="1:14" x14ac:dyDescent="0.25">
      <c r="A102" s="47" t="s">
        <v>18</v>
      </c>
      <c r="B102" s="22">
        <f t="shared" ref="B102:M102" si="6">$G88*B100</f>
        <v>0</v>
      </c>
      <c r="C102" s="22">
        <f t="shared" si="6"/>
        <v>0</v>
      </c>
      <c r="D102" s="22">
        <f t="shared" si="6"/>
        <v>30500</v>
      </c>
      <c r="E102" s="22">
        <f t="shared" si="6"/>
        <v>48800</v>
      </c>
      <c r="F102" s="22">
        <f t="shared" si="6"/>
        <v>61000</v>
      </c>
      <c r="G102" s="22">
        <f t="shared" si="6"/>
        <v>61000</v>
      </c>
      <c r="H102" s="22">
        <f t="shared" si="6"/>
        <v>61000</v>
      </c>
      <c r="I102" s="22">
        <f t="shared" si="6"/>
        <v>61000</v>
      </c>
      <c r="J102" s="22">
        <f t="shared" si="6"/>
        <v>61000</v>
      </c>
      <c r="K102" s="22">
        <f t="shared" si="6"/>
        <v>61000</v>
      </c>
      <c r="L102" s="22">
        <f t="shared" si="6"/>
        <v>61000</v>
      </c>
      <c r="M102" s="22">
        <f t="shared" si="6"/>
        <v>61000</v>
      </c>
      <c r="N102" s="30">
        <f>SUM(B102:M102)</f>
        <v>567300</v>
      </c>
    </row>
    <row r="103" spans="1:14" x14ac:dyDescent="0.25">
      <c r="A103" s="47" t="s">
        <v>19</v>
      </c>
      <c r="B103" s="22">
        <f>SUM(B104:B116)</f>
        <v>10900</v>
      </c>
      <c r="C103" s="22">
        <f t="shared" ref="C103:M103" si="7">SUM(C104:C116)</f>
        <v>10100</v>
      </c>
      <c r="D103" s="22">
        <f t="shared" si="7"/>
        <v>14350</v>
      </c>
      <c r="E103" s="22">
        <f t="shared" si="7"/>
        <v>16900</v>
      </c>
      <c r="F103" s="22">
        <f t="shared" si="7"/>
        <v>18600</v>
      </c>
      <c r="G103" s="22">
        <f t="shared" si="7"/>
        <v>18600</v>
      </c>
      <c r="H103" s="22">
        <f t="shared" si="7"/>
        <v>18600</v>
      </c>
      <c r="I103" s="22">
        <f t="shared" si="7"/>
        <v>18600</v>
      </c>
      <c r="J103" s="22">
        <f t="shared" si="7"/>
        <v>18600</v>
      </c>
      <c r="K103" s="22">
        <f t="shared" si="7"/>
        <v>18600</v>
      </c>
      <c r="L103" s="22">
        <f t="shared" si="7"/>
        <v>18600</v>
      </c>
      <c r="M103" s="22">
        <f t="shared" si="7"/>
        <v>18600</v>
      </c>
      <c r="N103" s="30">
        <f t="shared" ref="N103:N120" si="8">SUM(B103:M103)</f>
        <v>201050</v>
      </c>
    </row>
    <row r="104" spans="1:14" x14ac:dyDescent="0.25">
      <c r="A104" s="48" t="s">
        <v>77</v>
      </c>
      <c r="B104" s="22">
        <f>$K88*B100</f>
        <v>0</v>
      </c>
      <c r="C104" s="22">
        <f t="shared" ref="C104:M104" si="9">$K88*C100</f>
        <v>0</v>
      </c>
      <c r="D104" s="22">
        <f t="shared" si="9"/>
        <v>2750</v>
      </c>
      <c r="E104" s="22">
        <f t="shared" si="9"/>
        <v>4400</v>
      </c>
      <c r="F104" s="22">
        <f t="shared" si="9"/>
        <v>5500</v>
      </c>
      <c r="G104" s="22">
        <f t="shared" si="9"/>
        <v>5500</v>
      </c>
      <c r="H104" s="22">
        <f t="shared" si="9"/>
        <v>5500</v>
      </c>
      <c r="I104" s="22">
        <f t="shared" si="9"/>
        <v>5500</v>
      </c>
      <c r="J104" s="22">
        <f t="shared" si="9"/>
        <v>5500</v>
      </c>
      <c r="K104" s="22">
        <f t="shared" si="9"/>
        <v>5500</v>
      </c>
      <c r="L104" s="22">
        <f t="shared" si="9"/>
        <v>5500</v>
      </c>
      <c r="M104" s="22">
        <f t="shared" si="9"/>
        <v>5500</v>
      </c>
      <c r="N104" s="30">
        <f t="shared" ref="N104" si="10">SUM(B104:M104)</f>
        <v>51150</v>
      </c>
    </row>
    <row r="105" spans="1:14" x14ac:dyDescent="0.25">
      <c r="A105" s="48" t="str">
        <f>A92</f>
        <v>Корм</v>
      </c>
      <c r="B105" s="22">
        <f>$D92</f>
        <v>4500</v>
      </c>
      <c r="C105" s="22">
        <f t="shared" ref="C105:M105" si="11">$D92</f>
        <v>4500</v>
      </c>
      <c r="D105" s="22">
        <f t="shared" si="11"/>
        <v>4500</v>
      </c>
      <c r="E105" s="22">
        <f t="shared" si="11"/>
        <v>4500</v>
      </c>
      <c r="F105" s="22">
        <f t="shared" si="11"/>
        <v>4500</v>
      </c>
      <c r="G105" s="22">
        <f t="shared" si="11"/>
        <v>4500</v>
      </c>
      <c r="H105" s="22">
        <f t="shared" si="11"/>
        <v>4500</v>
      </c>
      <c r="I105" s="22">
        <f t="shared" si="11"/>
        <v>4500</v>
      </c>
      <c r="J105" s="22">
        <f t="shared" si="11"/>
        <v>4500</v>
      </c>
      <c r="K105" s="22">
        <f t="shared" si="11"/>
        <v>4500</v>
      </c>
      <c r="L105" s="22">
        <f t="shared" si="11"/>
        <v>4500</v>
      </c>
      <c r="M105" s="22">
        <f t="shared" si="11"/>
        <v>4500</v>
      </c>
      <c r="N105" s="30">
        <f t="shared" si="8"/>
        <v>54000</v>
      </c>
    </row>
    <row r="106" spans="1:14" ht="16.5" customHeight="1" x14ac:dyDescent="0.25">
      <c r="A106" s="48" t="str">
        <f>A93</f>
        <v>Транспортные расходы</v>
      </c>
      <c r="B106" s="22">
        <f t="shared" ref="B106:M108" si="12">$D93</f>
        <v>2000</v>
      </c>
      <c r="C106" s="22">
        <f t="shared" si="12"/>
        <v>2000</v>
      </c>
      <c r="D106" s="22">
        <f t="shared" si="12"/>
        <v>2000</v>
      </c>
      <c r="E106" s="22">
        <f t="shared" si="12"/>
        <v>2000</v>
      </c>
      <c r="F106" s="22">
        <f t="shared" si="12"/>
        <v>2000</v>
      </c>
      <c r="G106" s="22">
        <f t="shared" si="12"/>
        <v>2000</v>
      </c>
      <c r="H106" s="22">
        <f t="shared" si="12"/>
        <v>2000</v>
      </c>
      <c r="I106" s="22">
        <f t="shared" si="12"/>
        <v>2000</v>
      </c>
      <c r="J106" s="22">
        <f t="shared" si="12"/>
        <v>2000</v>
      </c>
      <c r="K106" s="22">
        <f t="shared" si="12"/>
        <v>2000</v>
      </c>
      <c r="L106" s="22">
        <f t="shared" si="12"/>
        <v>2000</v>
      </c>
      <c r="M106" s="22">
        <f t="shared" si="12"/>
        <v>2000</v>
      </c>
      <c r="N106" s="30">
        <f t="shared" ref="N106:N108" si="13">SUM(B106:M106)</f>
        <v>24000</v>
      </c>
    </row>
    <row r="107" spans="1:14" ht="19.5" hidden="1" customHeight="1" x14ac:dyDescent="0.25">
      <c r="A107" s="48" t="str">
        <f>A90</f>
        <v>Ежемесячные затраты:</v>
      </c>
      <c r="B107" s="22">
        <f t="shared" si="12"/>
        <v>800</v>
      </c>
      <c r="C107" s="22">
        <f t="shared" ref="C107:M107" si="14">$D90</f>
        <v>0</v>
      </c>
      <c r="D107" s="22">
        <f t="shared" si="14"/>
        <v>0</v>
      </c>
      <c r="E107" s="22">
        <f t="shared" si="14"/>
        <v>0</v>
      </c>
      <c r="F107" s="22">
        <f t="shared" si="14"/>
        <v>0</v>
      </c>
      <c r="G107" s="22">
        <f t="shared" si="14"/>
        <v>0</v>
      </c>
      <c r="H107" s="22">
        <f t="shared" si="14"/>
        <v>0</v>
      </c>
      <c r="I107" s="22">
        <f t="shared" si="14"/>
        <v>0</v>
      </c>
      <c r="J107" s="22">
        <f t="shared" si="14"/>
        <v>0</v>
      </c>
      <c r="K107" s="22">
        <f t="shared" si="14"/>
        <v>0</v>
      </c>
      <c r="L107" s="22">
        <f t="shared" si="14"/>
        <v>0</v>
      </c>
      <c r="M107" s="22">
        <f t="shared" si="14"/>
        <v>0</v>
      </c>
      <c r="N107" s="30">
        <f t="shared" si="13"/>
        <v>800</v>
      </c>
    </row>
    <row r="108" spans="1:14" ht="25.5" hidden="1" x14ac:dyDescent="0.25">
      <c r="A108" s="48" t="str">
        <f>A91</f>
        <v>Наименование</v>
      </c>
      <c r="B108" s="22">
        <f t="shared" si="12"/>
        <v>0</v>
      </c>
      <c r="C108" s="22" t="str">
        <f t="shared" ref="C108:M108" si="15">$D91</f>
        <v>Руб./мес.</v>
      </c>
      <c r="D108" s="22" t="str">
        <f t="shared" si="15"/>
        <v>Руб./мес.</v>
      </c>
      <c r="E108" s="22" t="str">
        <f t="shared" si="15"/>
        <v>Руб./мес.</v>
      </c>
      <c r="F108" s="22" t="str">
        <f t="shared" si="15"/>
        <v>Руб./мес.</v>
      </c>
      <c r="G108" s="22" t="str">
        <f t="shared" si="15"/>
        <v>Руб./мес.</v>
      </c>
      <c r="H108" s="22" t="str">
        <f t="shared" si="15"/>
        <v>Руб./мес.</v>
      </c>
      <c r="I108" s="22" t="str">
        <f t="shared" si="15"/>
        <v>Руб./мес.</v>
      </c>
      <c r="J108" s="22" t="str">
        <f t="shared" si="15"/>
        <v>Руб./мес.</v>
      </c>
      <c r="K108" s="22" t="str">
        <f t="shared" si="15"/>
        <v>Руб./мес.</v>
      </c>
      <c r="L108" s="22" t="str">
        <f t="shared" si="15"/>
        <v>Руб./мес.</v>
      </c>
      <c r="M108" s="22" t="str">
        <f t="shared" si="15"/>
        <v>Руб./мес.</v>
      </c>
      <c r="N108" s="30">
        <f t="shared" si="13"/>
        <v>0</v>
      </c>
    </row>
    <row r="109" spans="1:14" ht="15.75" customHeight="1" x14ac:dyDescent="0.25">
      <c r="A109" s="48" t="str">
        <f>A94</f>
        <v>Банковское обслуживание</v>
      </c>
      <c r="B109" s="22">
        <f>$D94</f>
        <v>800</v>
      </c>
      <c r="C109" s="22">
        <f t="shared" ref="C109:M109" si="16">$D94</f>
        <v>800</v>
      </c>
      <c r="D109" s="22">
        <f t="shared" si="16"/>
        <v>800</v>
      </c>
      <c r="E109" s="22">
        <f t="shared" si="16"/>
        <v>800</v>
      </c>
      <c r="F109" s="22">
        <f t="shared" si="16"/>
        <v>800</v>
      </c>
      <c r="G109" s="22">
        <f t="shared" si="16"/>
        <v>800</v>
      </c>
      <c r="H109" s="22">
        <f t="shared" si="16"/>
        <v>800</v>
      </c>
      <c r="I109" s="22">
        <f t="shared" si="16"/>
        <v>800</v>
      </c>
      <c r="J109" s="22">
        <f t="shared" si="16"/>
        <v>800</v>
      </c>
      <c r="K109" s="22">
        <f t="shared" si="16"/>
        <v>800</v>
      </c>
      <c r="L109" s="22">
        <f t="shared" si="16"/>
        <v>800</v>
      </c>
      <c r="M109" s="22">
        <f t="shared" si="16"/>
        <v>800</v>
      </c>
      <c r="N109" s="30">
        <f t="shared" si="8"/>
        <v>9600</v>
      </c>
    </row>
    <row r="110" spans="1:14" ht="19.5" hidden="1" customHeight="1" x14ac:dyDescent="0.25">
      <c r="A110" s="48" t="str">
        <f>A94</f>
        <v>Банковское обслуживание</v>
      </c>
      <c r="B110" s="22">
        <f t="shared" ref="B110:M110" si="17">$D94</f>
        <v>800</v>
      </c>
      <c r="C110" s="22">
        <f t="shared" si="17"/>
        <v>800</v>
      </c>
      <c r="D110" s="22">
        <f t="shared" si="17"/>
        <v>800</v>
      </c>
      <c r="E110" s="22">
        <f t="shared" si="17"/>
        <v>800</v>
      </c>
      <c r="F110" s="22">
        <f t="shared" si="17"/>
        <v>800</v>
      </c>
      <c r="G110" s="22">
        <f t="shared" si="17"/>
        <v>800</v>
      </c>
      <c r="H110" s="22">
        <f t="shared" si="17"/>
        <v>800</v>
      </c>
      <c r="I110" s="22">
        <f t="shared" si="17"/>
        <v>800</v>
      </c>
      <c r="J110" s="22">
        <f t="shared" si="17"/>
        <v>800</v>
      </c>
      <c r="K110" s="22">
        <f t="shared" si="17"/>
        <v>800</v>
      </c>
      <c r="L110" s="22">
        <f t="shared" si="17"/>
        <v>800</v>
      </c>
      <c r="M110" s="22">
        <f t="shared" si="17"/>
        <v>800</v>
      </c>
      <c r="N110" s="30">
        <f t="shared" si="8"/>
        <v>9600</v>
      </c>
    </row>
    <row r="111" spans="1:14" hidden="1" x14ac:dyDescent="0.25">
      <c r="A111" s="48">
        <f>A95</f>
        <v>0</v>
      </c>
      <c r="B111" s="22">
        <f t="shared" ref="B111:M111" si="18">$D95</f>
        <v>0</v>
      </c>
      <c r="C111" s="22">
        <f t="shared" si="18"/>
        <v>0</v>
      </c>
      <c r="D111" s="22">
        <f t="shared" si="18"/>
        <v>0</v>
      </c>
      <c r="E111" s="22">
        <f t="shared" si="18"/>
        <v>0</v>
      </c>
      <c r="F111" s="22">
        <f t="shared" si="18"/>
        <v>0</v>
      </c>
      <c r="G111" s="22">
        <f t="shared" si="18"/>
        <v>0</v>
      </c>
      <c r="H111" s="22">
        <f t="shared" si="18"/>
        <v>0</v>
      </c>
      <c r="I111" s="22">
        <f t="shared" si="18"/>
        <v>0</v>
      </c>
      <c r="J111" s="22">
        <f t="shared" si="18"/>
        <v>0</v>
      </c>
      <c r="K111" s="22">
        <f t="shared" si="18"/>
        <v>0</v>
      </c>
      <c r="L111" s="22">
        <f t="shared" si="18"/>
        <v>0</v>
      </c>
      <c r="M111" s="22">
        <f t="shared" si="18"/>
        <v>0</v>
      </c>
      <c r="N111" s="30">
        <f t="shared" si="8"/>
        <v>0</v>
      </c>
    </row>
    <row r="112" spans="1:14" ht="14.25" customHeight="1" x14ac:dyDescent="0.25">
      <c r="A112" s="48" t="str">
        <f>F92</f>
        <v>Коммунальные платежи</v>
      </c>
      <c r="B112" s="22">
        <f>$I92*B100</f>
        <v>0</v>
      </c>
      <c r="C112" s="22">
        <f t="shared" ref="C112:M112" si="19">$I92*C100</f>
        <v>0</v>
      </c>
      <c r="D112" s="22">
        <f t="shared" si="19"/>
        <v>1500</v>
      </c>
      <c r="E112" s="22">
        <f t="shared" si="19"/>
        <v>2400</v>
      </c>
      <c r="F112" s="22">
        <f t="shared" si="19"/>
        <v>3000</v>
      </c>
      <c r="G112" s="22">
        <f t="shared" si="19"/>
        <v>3000</v>
      </c>
      <c r="H112" s="22">
        <f t="shared" si="19"/>
        <v>3000</v>
      </c>
      <c r="I112" s="22">
        <f t="shared" si="19"/>
        <v>3000</v>
      </c>
      <c r="J112" s="22">
        <f t="shared" si="19"/>
        <v>3000</v>
      </c>
      <c r="K112" s="22">
        <f t="shared" si="19"/>
        <v>3000</v>
      </c>
      <c r="L112" s="22">
        <f t="shared" si="19"/>
        <v>3000</v>
      </c>
      <c r="M112" s="22">
        <f t="shared" si="19"/>
        <v>3000</v>
      </c>
      <c r="N112" s="30">
        <f t="shared" si="8"/>
        <v>27900</v>
      </c>
    </row>
    <row r="113" spans="1:14" ht="15" customHeight="1" x14ac:dyDescent="0.25">
      <c r="A113" s="48" t="str">
        <f>F93</f>
        <v>Реклама</v>
      </c>
      <c r="B113" s="22">
        <f t="shared" ref="B113:M114" si="20">$I93</f>
        <v>1000</v>
      </c>
      <c r="C113" s="22">
        <f t="shared" si="20"/>
        <v>1000</v>
      </c>
      <c r="D113" s="22">
        <f t="shared" si="20"/>
        <v>1000</v>
      </c>
      <c r="E113" s="22">
        <f t="shared" si="20"/>
        <v>1000</v>
      </c>
      <c r="F113" s="22">
        <f t="shared" si="20"/>
        <v>1000</v>
      </c>
      <c r="G113" s="22">
        <f t="shared" si="20"/>
        <v>1000</v>
      </c>
      <c r="H113" s="22">
        <f t="shared" si="20"/>
        <v>1000</v>
      </c>
      <c r="I113" s="22">
        <f t="shared" si="20"/>
        <v>1000</v>
      </c>
      <c r="J113" s="22">
        <f t="shared" si="20"/>
        <v>1000</v>
      </c>
      <c r="K113" s="22">
        <f t="shared" si="20"/>
        <v>1000</v>
      </c>
      <c r="L113" s="22">
        <f t="shared" si="20"/>
        <v>1000</v>
      </c>
      <c r="M113" s="22">
        <f t="shared" si="20"/>
        <v>1000</v>
      </c>
      <c r="N113" s="30">
        <f t="shared" ref="N113" si="21">SUM(B113:M113)</f>
        <v>12000</v>
      </c>
    </row>
    <row r="114" spans="1:14" x14ac:dyDescent="0.25">
      <c r="A114" s="48" t="str">
        <f>F94</f>
        <v>ФОТ</v>
      </c>
      <c r="B114" s="22">
        <f t="shared" si="20"/>
        <v>0</v>
      </c>
      <c r="C114" s="22">
        <f t="shared" si="20"/>
        <v>0</v>
      </c>
      <c r="D114" s="22">
        <f t="shared" si="20"/>
        <v>0</v>
      </c>
      <c r="E114" s="22">
        <f t="shared" si="20"/>
        <v>0</v>
      </c>
      <c r="F114" s="22">
        <f t="shared" si="20"/>
        <v>0</v>
      </c>
      <c r="G114" s="22">
        <f t="shared" si="20"/>
        <v>0</v>
      </c>
      <c r="H114" s="22">
        <f t="shared" si="20"/>
        <v>0</v>
      </c>
      <c r="I114" s="22">
        <f t="shared" si="20"/>
        <v>0</v>
      </c>
      <c r="J114" s="22">
        <f t="shared" si="20"/>
        <v>0</v>
      </c>
      <c r="K114" s="22">
        <f t="shared" si="20"/>
        <v>0</v>
      </c>
      <c r="L114" s="22">
        <f t="shared" si="20"/>
        <v>0</v>
      </c>
      <c r="M114" s="22">
        <f t="shared" si="20"/>
        <v>0</v>
      </c>
      <c r="N114" s="30">
        <f t="shared" si="8"/>
        <v>0</v>
      </c>
    </row>
    <row r="115" spans="1:14" hidden="1" x14ac:dyDescent="0.25">
      <c r="A115" s="48" t="str">
        <f>F93</f>
        <v>Реклама</v>
      </c>
      <c r="B115" s="22">
        <f t="shared" ref="B115:M115" si="22">$I93</f>
        <v>1000</v>
      </c>
      <c r="C115" s="22">
        <f t="shared" si="22"/>
        <v>1000</v>
      </c>
      <c r="D115" s="22">
        <f t="shared" si="22"/>
        <v>1000</v>
      </c>
      <c r="E115" s="22">
        <f t="shared" si="22"/>
        <v>1000</v>
      </c>
      <c r="F115" s="22">
        <f t="shared" si="22"/>
        <v>1000</v>
      </c>
      <c r="G115" s="22">
        <f t="shared" si="22"/>
        <v>1000</v>
      </c>
      <c r="H115" s="22">
        <f t="shared" si="22"/>
        <v>1000</v>
      </c>
      <c r="I115" s="22">
        <f t="shared" si="22"/>
        <v>1000</v>
      </c>
      <c r="J115" s="22">
        <f t="shared" si="22"/>
        <v>1000</v>
      </c>
      <c r="K115" s="22">
        <f t="shared" si="22"/>
        <v>1000</v>
      </c>
      <c r="L115" s="22">
        <f t="shared" si="22"/>
        <v>1000</v>
      </c>
      <c r="M115" s="22">
        <f t="shared" si="22"/>
        <v>1000</v>
      </c>
      <c r="N115" s="30">
        <f t="shared" si="8"/>
        <v>12000</v>
      </c>
    </row>
    <row r="116" spans="1:14" hidden="1" x14ac:dyDescent="0.25">
      <c r="A116" s="48" t="str">
        <f>F94</f>
        <v>ФОТ</v>
      </c>
      <c r="B116" s="22">
        <f t="shared" ref="B116:M116" si="23">$I94</f>
        <v>0</v>
      </c>
      <c r="C116" s="22">
        <f t="shared" si="23"/>
        <v>0</v>
      </c>
      <c r="D116" s="22">
        <f t="shared" si="23"/>
        <v>0</v>
      </c>
      <c r="E116" s="22">
        <f t="shared" si="23"/>
        <v>0</v>
      </c>
      <c r="F116" s="22">
        <f t="shared" si="23"/>
        <v>0</v>
      </c>
      <c r="G116" s="22">
        <f t="shared" si="23"/>
        <v>0</v>
      </c>
      <c r="H116" s="22">
        <f t="shared" si="23"/>
        <v>0</v>
      </c>
      <c r="I116" s="22">
        <f t="shared" si="23"/>
        <v>0</v>
      </c>
      <c r="J116" s="22">
        <f t="shared" si="23"/>
        <v>0</v>
      </c>
      <c r="K116" s="22">
        <f t="shared" si="23"/>
        <v>0</v>
      </c>
      <c r="L116" s="22">
        <f t="shared" si="23"/>
        <v>0</v>
      </c>
      <c r="M116" s="22">
        <f t="shared" si="23"/>
        <v>0</v>
      </c>
      <c r="N116" s="30">
        <f t="shared" si="8"/>
        <v>0</v>
      </c>
    </row>
    <row r="117" spans="1:14" x14ac:dyDescent="0.25">
      <c r="A117" s="47" t="s">
        <v>20</v>
      </c>
      <c r="B117" s="22">
        <f t="shared" ref="B117:M117" si="24">SUM(B118:B119)</f>
        <v>0</v>
      </c>
      <c r="C117" s="22">
        <f t="shared" si="24"/>
        <v>0</v>
      </c>
      <c r="D117" s="22">
        <f t="shared" si="24"/>
        <v>1220</v>
      </c>
      <c r="E117" s="22">
        <f t="shared" si="24"/>
        <v>1952</v>
      </c>
      <c r="F117" s="22">
        <f t="shared" si="24"/>
        <v>2440</v>
      </c>
      <c r="G117" s="22">
        <f t="shared" si="24"/>
        <v>2440</v>
      </c>
      <c r="H117" s="22">
        <f t="shared" si="24"/>
        <v>2440</v>
      </c>
      <c r="I117" s="22">
        <f t="shared" si="24"/>
        <v>2440</v>
      </c>
      <c r="J117" s="22">
        <f t="shared" si="24"/>
        <v>2440</v>
      </c>
      <c r="K117" s="22">
        <f t="shared" si="24"/>
        <v>2440</v>
      </c>
      <c r="L117" s="22">
        <f t="shared" si="24"/>
        <v>2440</v>
      </c>
      <c r="M117" s="22">
        <f t="shared" si="24"/>
        <v>2440</v>
      </c>
      <c r="N117" s="30">
        <f t="shared" si="8"/>
        <v>22692</v>
      </c>
    </row>
    <row r="118" spans="1:14" x14ac:dyDescent="0.25">
      <c r="A118" s="48" t="s">
        <v>64</v>
      </c>
      <c r="B118" s="22">
        <f t="shared" ref="B118:M118" si="25">B102*0.04</f>
        <v>0</v>
      </c>
      <c r="C118" s="22">
        <f t="shared" si="25"/>
        <v>0</v>
      </c>
      <c r="D118" s="22">
        <f t="shared" si="25"/>
        <v>1220</v>
      </c>
      <c r="E118" s="22">
        <f t="shared" si="25"/>
        <v>1952</v>
      </c>
      <c r="F118" s="22">
        <f t="shared" si="25"/>
        <v>2440</v>
      </c>
      <c r="G118" s="22">
        <f t="shared" si="25"/>
        <v>2440</v>
      </c>
      <c r="H118" s="22">
        <f t="shared" si="25"/>
        <v>2440</v>
      </c>
      <c r="I118" s="22">
        <f t="shared" si="25"/>
        <v>2440</v>
      </c>
      <c r="J118" s="22">
        <f t="shared" si="25"/>
        <v>2440</v>
      </c>
      <c r="K118" s="22">
        <f t="shared" si="25"/>
        <v>2440</v>
      </c>
      <c r="L118" s="22">
        <f t="shared" si="25"/>
        <v>2440</v>
      </c>
      <c r="M118" s="22">
        <f t="shared" si="25"/>
        <v>2440</v>
      </c>
      <c r="N118" s="30">
        <f t="shared" si="8"/>
        <v>22692</v>
      </c>
    </row>
    <row r="119" spans="1:14" hidden="1" x14ac:dyDescent="0.25">
      <c r="A119" s="48" t="s">
        <v>47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30"/>
      <c r="N119" s="30">
        <f t="shared" si="8"/>
        <v>0</v>
      </c>
    </row>
    <row r="120" spans="1:14" x14ac:dyDescent="0.25">
      <c r="A120" s="47" t="s">
        <v>21</v>
      </c>
      <c r="B120" s="22">
        <f t="shared" ref="B120:M120" si="26">B102-B103-B117</f>
        <v>-10900</v>
      </c>
      <c r="C120" s="22">
        <f t="shared" si="26"/>
        <v>-10100</v>
      </c>
      <c r="D120" s="22">
        <f t="shared" si="26"/>
        <v>14930</v>
      </c>
      <c r="E120" s="22">
        <f t="shared" si="26"/>
        <v>29948</v>
      </c>
      <c r="F120" s="22">
        <f t="shared" si="26"/>
        <v>39960</v>
      </c>
      <c r="G120" s="22">
        <f t="shared" si="26"/>
        <v>39960</v>
      </c>
      <c r="H120" s="22">
        <f t="shared" si="26"/>
        <v>39960</v>
      </c>
      <c r="I120" s="22">
        <f t="shared" si="26"/>
        <v>39960</v>
      </c>
      <c r="J120" s="22">
        <f t="shared" si="26"/>
        <v>39960</v>
      </c>
      <c r="K120" s="22">
        <f t="shared" si="26"/>
        <v>39960</v>
      </c>
      <c r="L120" s="22">
        <f t="shared" si="26"/>
        <v>39960</v>
      </c>
      <c r="M120" s="22">
        <f t="shared" si="26"/>
        <v>39960</v>
      </c>
      <c r="N120" s="30">
        <f t="shared" si="8"/>
        <v>343558</v>
      </c>
    </row>
    <row r="121" spans="1:14" ht="29.25" customHeight="1" x14ac:dyDescent="0.25">
      <c r="A121" s="49">
        <f>-E52</f>
        <v>-212500</v>
      </c>
      <c r="B121" s="23">
        <f>A121+B120</f>
        <v>-223400</v>
      </c>
      <c r="C121" s="23">
        <f t="shared" ref="C121:M121" si="27">B121+C120</f>
        <v>-233500</v>
      </c>
      <c r="D121" s="23">
        <f t="shared" si="27"/>
        <v>-218570</v>
      </c>
      <c r="E121" s="23">
        <f t="shared" si="27"/>
        <v>-188622</v>
      </c>
      <c r="F121" s="23">
        <f t="shared" si="27"/>
        <v>-148662</v>
      </c>
      <c r="G121" s="23">
        <f t="shared" si="27"/>
        <v>-108702</v>
      </c>
      <c r="H121" s="23">
        <f t="shared" si="27"/>
        <v>-68742</v>
      </c>
      <c r="I121" s="23">
        <f t="shared" si="27"/>
        <v>-28782</v>
      </c>
      <c r="J121" s="23">
        <f t="shared" si="27"/>
        <v>11178</v>
      </c>
      <c r="K121" s="23">
        <f t="shared" si="27"/>
        <v>51138</v>
      </c>
      <c r="L121" s="23">
        <f t="shared" si="27"/>
        <v>91098</v>
      </c>
      <c r="M121" s="23">
        <f t="shared" si="27"/>
        <v>131058</v>
      </c>
      <c r="N121" s="30"/>
    </row>
    <row r="123" spans="1:14" ht="16.5" x14ac:dyDescent="0.25">
      <c r="A123" s="13" t="s">
        <v>22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4"/>
      <c r="N123" s="14"/>
    </row>
    <row r="124" spans="1:14" ht="31.5" customHeight="1" x14ac:dyDescent="0.25">
      <c r="A124" s="22" t="s">
        <v>23</v>
      </c>
      <c r="B124" s="106" t="s">
        <v>33</v>
      </c>
      <c r="C124" s="107"/>
      <c r="D124" s="105" t="s">
        <v>24</v>
      </c>
      <c r="E124" s="105"/>
      <c r="F124" s="31"/>
      <c r="G124" s="105" t="s">
        <v>56</v>
      </c>
      <c r="H124" s="105"/>
      <c r="I124" s="105"/>
      <c r="J124" s="105"/>
      <c r="K124" s="105"/>
      <c r="L124" s="32" t="s">
        <v>57</v>
      </c>
      <c r="M124" s="105" t="s">
        <v>59</v>
      </c>
      <c r="N124" s="105"/>
    </row>
    <row r="125" spans="1:14" ht="18" customHeight="1" x14ac:dyDescent="0.25">
      <c r="A125" s="33" t="s">
        <v>25</v>
      </c>
      <c r="B125" s="108">
        <f>D125/12</f>
        <v>47275</v>
      </c>
      <c r="C125" s="109"/>
      <c r="D125" s="102">
        <f>N102</f>
        <v>567300</v>
      </c>
      <c r="E125" s="103"/>
      <c r="F125" s="31"/>
      <c r="G125" s="99" t="s">
        <v>48</v>
      </c>
      <c r="H125" s="99"/>
      <c r="I125" s="99"/>
      <c r="J125" s="99"/>
      <c r="K125" s="99"/>
      <c r="L125" s="22" t="s">
        <v>53</v>
      </c>
      <c r="M125" s="105">
        <f>E52</f>
        <v>212500</v>
      </c>
      <c r="N125" s="105"/>
    </row>
    <row r="126" spans="1:14" x14ac:dyDescent="0.25">
      <c r="A126" s="33" t="s">
        <v>26</v>
      </c>
      <c r="B126" s="108">
        <f>D126/12</f>
        <v>4262.5</v>
      </c>
      <c r="C126" s="109"/>
      <c r="D126" s="102">
        <f>N104</f>
        <v>51150</v>
      </c>
      <c r="E126" s="103"/>
      <c r="F126" s="31"/>
      <c r="G126" s="100" t="s">
        <v>49</v>
      </c>
      <c r="H126" s="100"/>
      <c r="I126" s="100"/>
      <c r="J126" s="100"/>
      <c r="K126" s="100"/>
      <c r="L126" s="22" t="s">
        <v>53</v>
      </c>
      <c r="M126" s="137">
        <f>B125</f>
        <v>47275</v>
      </c>
      <c r="N126" s="137"/>
    </row>
    <row r="127" spans="1:14" x14ac:dyDescent="0.25">
      <c r="A127" s="33" t="s">
        <v>27</v>
      </c>
      <c r="B127" s="108">
        <f t="shared" ref="B127:B129" si="28">D127/12</f>
        <v>12491.666666666666</v>
      </c>
      <c r="C127" s="109"/>
      <c r="D127" s="102">
        <f>N103-N104</f>
        <v>149900</v>
      </c>
      <c r="E127" s="103"/>
      <c r="F127" s="31"/>
      <c r="G127" s="100" t="s">
        <v>50</v>
      </c>
      <c r="H127" s="100"/>
      <c r="I127" s="100"/>
      <c r="J127" s="100"/>
      <c r="K127" s="100"/>
      <c r="L127" s="22" t="s">
        <v>53</v>
      </c>
      <c r="M127" s="137">
        <f>B126</f>
        <v>4262.5</v>
      </c>
      <c r="N127" s="137"/>
    </row>
    <row r="128" spans="1:14" ht="26.25" customHeight="1" x14ac:dyDescent="0.25">
      <c r="A128" s="33" t="s">
        <v>28</v>
      </c>
      <c r="B128" s="108">
        <f t="shared" si="28"/>
        <v>1891</v>
      </c>
      <c r="C128" s="109"/>
      <c r="D128" s="102">
        <f>N117</f>
        <v>22692</v>
      </c>
      <c r="E128" s="103"/>
      <c r="F128" s="31"/>
      <c r="G128" s="100" t="s">
        <v>58</v>
      </c>
      <c r="H128" s="100"/>
      <c r="I128" s="100"/>
      <c r="J128" s="100"/>
      <c r="K128" s="100"/>
      <c r="L128" s="22" t="s">
        <v>53</v>
      </c>
      <c r="M128" s="137">
        <f>B129</f>
        <v>28629.833333333332</v>
      </c>
      <c r="N128" s="137"/>
    </row>
    <row r="129" spans="1:14" ht="26.25" customHeight="1" x14ac:dyDescent="0.25">
      <c r="A129" s="33" t="s">
        <v>29</v>
      </c>
      <c r="B129" s="108">
        <f t="shared" si="28"/>
        <v>28629.833333333332</v>
      </c>
      <c r="C129" s="109"/>
      <c r="D129" s="102">
        <f>D125-D126-D127-D128</f>
        <v>343558</v>
      </c>
      <c r="E129" s="103"/>
      <c r="F129" s="31"/>
      <c r="G129" s="100" t="s">
        <v>51</v>
      </c>
      <c r="H129" s="100"/>
      <c r="I129" s="100"/>
      <c r="J129" s="100"/>
      <c r="K129" s="100"/>
      <c r="L129" s="22" t="s">
        <v>54</v>
      </c>
      <c r="M129" s="130">
        <v>6</v>
      </c>
      <c r="N129" s="131"/>
    </row>
    <row r="130" spans="1:14" x14ac:dyDescent="0.25">
      <c r="A130" s="35"/>
      <c r="B130" s="36"/>
      <c r="C130" s="36"/>
      <c r="D130" s="31"/>
      <c r="E130" s="31"/>
      <c r="F130" s="31"/>
      <c r="G130" s="34" t="s">
        <v>52</v>
      </c>
      <c r="H130" s="37"/>
      <c r="I130" s="38"/>
      <c r="J130" s="38"/>
      <c r="K130" s="39"/>
      <c r="L130" s="22" t="s">
        <v>55</v>
      </c>
      <c r="M130" s="136">
        <f>M128/M126</f>
        <v>0.60560197426405782</v>
      </c>
      <c r="N130" s="136"/>
    </row>
    <row r="131" spans="1:14" ht="17.25" x14ac:dyDescent="0.3">
      <c r="A131" s="5"/>
      <c r="B131" s="6"/>
      <c r="C131" s="6"/>
      <c r="D131" s="2"/>
      <c r="E131" s="2"/>
      <c r="F131" s="2"/>
      <c r="G131" s="8"/>
      <c r="H131" s="9"/>
      <c r="I131" s="9"/>
      <c r="J131" s="9"/>
      <c r="K131" s="9"/>
      <c r="L131" s="10"/>
      <c r="M131" s="11"/>
      <c r="N131" s="11"/>
    </row>
    <row r="132" spans="1:14" ht="17.25" x14ac:dyDescent="0.3">
      <c r="A132" s="53" t="s">
        <v>124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4" ht="17.25" x14ac:dyDescent="0.3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4" ht="17.25" x14ac:dyDescent="0.3">
      <c r="A134" s="30" t="s">
        <v>125</v>
      </c>
      <c r="B134" s="101" t="s">
        <v>3</v>
      </c>
      <c r="C134" s="72"/>
      <c r="D134" s="72" t="s">
        <v>126</v>
      </c>
      <c r="E134" s="72"/>
      <c r="F134" s="2"/>
      <c r="G134" s="2"/>
      <c r="H134" s="2"/>
      <c r="I134" s="2"/>
      <c r="J134" s="2"/>
      <c r="K134" s="2"/>
      <c r="L134" s="2"/>
    </row>
    <row r="135" spans="1:14" ht="17.25" x14ac:dyDescent="0.3">
      <c r="A135" s="55" t="s">
        <v>127</v>
      </c>
      <c r="B135" s="72">
        <v>200000</v>
      </c>
      <c r="C135" s="72"/>
      <c r="D135" s="104">
        <f>(B135/E52)*100</f>
        <v>94.117647058823522</v>
      </c>
      <c r="E135" s="104"/>
      <c r="F135" s="2"/>
      <c r="G135" s="2"/>
      <c r="H135" s="2"/>
      <c r="I135" s="2"/>
      <c r="J135" s="2"/>
      <c r="K135" s="2"/>
      <c r="L135" s="2"/>
    </row>
    <row r="136" spans="1:14" ht="17.25" x14ac:dyDescent="0.3">
      <c r="A136" s="32" t="s">
        <v>128</v>
      </c>
      <c r="B136" s="72">
        <f>E52-B135</f>
        <v>12500</v>
      </c>
      <c r="C136" s="72"/>
      <c r="D136" s="104">
        <f>(B136/E52)*100</f>
        <v>5.8823529411764701</v>
      </c>
      <c r="E136" s="104"/>
      <c r="F136" s="2"/>
      <c r="G136" s="2"/>
      <c r="H136" s="2"/>
      <c r="I136" s="2"/>
      <c r="J136" s="2"/>
      <c r="K136" s="2"/>
      <c r="L136" s="2"/>
    </row>
    <row r="137" spans="1:14" ht="17.25" x14ac:dyDescent="0.3">
      <c r="A137" s="32" t="s">
        <v>129</v>
      </c>
      <c r="B137" s="72"/>
      <c r="C137" s="72"/>
      <c r="D137" s="104"/>
      <c r="E137" s="104"/>
      <c r="F137" s="2"/>
      <c r="G137" s="2"/>
      <c r="H137" s="2"/>
      <c r="I137" s="2"/>
      <c r="J137" s="2"/>
      <c r="K137" s="2"/>
      <c r="L137" s="2"/>
    </row>
    <row r="138" spans="1:14" ht="17.25" x14ac:dyDescent="0.3">
      <c r="A138" s="56" t="s">
        <v>5</v>
      </c>
      <c r="B138" s="72">
        <f>SUM(B135:C137)</f>
        <v>212500</v>
      </c>
      <c r="C138" s="72"/>
      <c r="D138" s="72">
        <f>SUM(D135:E137)</f>
        <v>99.999999999999986</v>
      </c>
      <c r="E138" s="72"/>
      <c r="F138" s="2"/>
      <c r="G138" s="2"/>
      <c r="H138" s="2"/>
      <c r="I138" s="2"/>
      <c r="J138" s="2"/>
      <c r="K138" s="2"/>
      <c r="L138" s="2"/>
    </row>
    <row r="139" spans="1:14" ht="17.25" x14ac:dyDescent="0.3">
      <c r="A139" s="2"/>
      <c r="B139" s="73"/>
      <c r="C139" s="73"/>
      <c r="D139" s="73"/>
      <c r="E139" s="73"/>
      <c r="F139" s="2"/>
      <c r="G139" s="2"/>
      <c r="H139" s="2"/>
      <c r="I139" s="2"/>
      <c r="J139" s="2"/>
      <c r="K139" s="2"/>
      <c r="L139" s="2"/>
    </row>
    <row r="140" spans="1:14" ht="15.75" customHeight="1" x14ac:dyDescent="0.25">
      <c r="A140" s="75" t="s">
        <v>130</v>
      </c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</row>
    <row r="141" spans="1:14" ht="15.7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</row>
    <row r="142" spans="1:14" ht="17.25" x14ac:dyDescent="0.3">
      <c r="A142" s="74" t="s">
        <v>131</v>
      </c>
      <c r="B142" s="74"/>
      <c r="C142" s="74"/>
      <c r="D142" s="74" t="s">
        <v>132</v>
      </c>
      <c r="E142" s="74"/>
      <c r="F142" s="74"/>
      <c r="G142" s="74"/>
      <c r="H142" s="74"/>
      <c r="I142" s="2"/>
      <c r="J142" s="2"/>
      <c r="K142" s="2"/>
      <c r="L142" s="2"/>
    </row>
    <row r="143" spans="1:14" ht="57" customHeight="1" x14ac:dyDescent="0.3">
      <c r="A143" s="71" t="s">
        <v>163</v>
      </c>
      <c r="B143" s="71"/>
      <c r="C143" s="71"/>
      <c r="D143" s="71" t="s">
        <v>164</v>
      </c>
      <c r="E143" s="71"/>
      <c r="F143" s="71"/>
      <c r="G143" s="71"/>
      <c r="H143" s="71"/>
      <c r="I143" s="2"/>
      <c r="J143" s="2"/>
      <c r="K143" s="2"/>
      <c r="L143" s="2"/>
    </row>
    <row r="144" spans="1:14" ht="53.25" customHeight="1" x14ac:dyDescent="0.3">
      <c r="A144" s="71" t="s">
        <v>165</v>
      </c>
      <c r="B144" s="71"/>
      <c r="C144" s="71"/>
      <c r="D144" s="71" t="s">
        <v>166</v>
      </c>
      <c r="E144" s="71"/>
      <c r="F144" s="71"/>
      <c r="G144" s="71"/>
      <c r="H144" s="71"/>
      <c r="I144" s="2"/>
      <c r="J144" s="2"/>
      <c r="K144" s="2"/>
      <c r="L144" s="2"/>
    </row>
    <row r="145" spans="1:12" ht="17.2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7.2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7.2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7.25" x14ac:dyDescent="0.3">
      <c r="A148" s="91" t="s">
        <v>78</v>
      </c>
      <c r="B148" s="91"/>
      <c r="C148" s="20" t="s">
        <v>79</v>
      </c>
      <c r="D148" s="20"/>
      <c r="E148" s="20"/>
      <c r="F148" s="20"/>
      <c r="G148" s="20"/>
      <c r="H148" s="20"/>
      <c r="I148" s="20"/>
      <c r="J148" s="20"/>
      <c r="K148" s="2"/>
      <c r="L148" s="2"/>
    </row>
    <row r="149" spans="1:12" ht="17.25" x14ac:dyDescent="0.3">
      <c r="A149" s="133" t="s">
        <v>87</v>
      </c>
      <c r="B149" s="133"/>
      <c r="C149" s="133"/>
      <c r="D149" s="133"/>
      <c r="E149" s="133"/>
      <c r="F149" s="133"/>
      <c r="G149" s="133"/>
      <c r="H149" s="133"/>
      <c r="I149" s="133"/>
      <c r="J149" s="133"/>
      <c r="K149" s="2"/>
      <c r="L149" s="2"/>
    </row>
    <row r="150" spans="1:12" ht="17.25" x14ac:dyDescent="0.3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2"/>
      <c r="L150" s="2"/>
    </row>
    <row r="151" spans="1:12" ht="17.2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7.25" x14ac:dyDescent="0.3">
      <c r="A152" s="132" t="s">
        <v>80</v>
      </c>
      <c r="B152" s="132"/>
      <c r="C152" s="132"/>
      <c r="D152" s="132"/>
      <c r="E152" s="132"/>
      <c r="F152" s="132"/>
      <c r="G152" s="132"/>
      <c r="H152" s="132"/>
      <c r="I152" s="132"/>
      <c r="J152" s="132"/>
      <c r="K152" s="2"/>
      <c r="L152" s="2"/>
    </row>
    <row r="153" spans="1:12" ht="17.25" x14ac:dyDescent="0.3">
      <c r="A153" s="132" t="s">
        <v>81</v>
      </c>
      <c r="B153" s="132"/>
      <c r="C153" s="132"/>
      <c r="D153" s="132"/>
      <c r="E153" s="132"/>
      <c r="F153" s="132"/>
      <c r="G153" s="132"/>
      <c r="H153" s="132"/>
      <c r="I153" s="132"/>
      <c r="J153" s="132"/>
      <c r="K153" s="2"/>
      <c r="L153" s="2"/>
    </row>
    <row r="154" spans="1:12" ht="15.75" x14ac:dyDescent="0.25">
      <c r="A154" s="132" t="s">
        <v>82</v>
      </c>
      <c r="B154" s="132"/>
      <c r="C154" s="132"/>
      <c r="D154" s="132"/>
      <c r="E154" s="132"/>
      <c r="F154" s="132"/>
      <c r="G154" s="132"/>
      <c r="H154" s="132"/>
      <c r="I154" s="132"/>
      <c r="J154" s="132"/>
    </row>
    <row r="155" spans="1:12" ht="15.75" x14ac:dyDescent="0.25">
      <c r="A155" s="132" t="s">
        <v>83</v>
      </c>
      <c r="B155" s="132"/>
      <c r="C155" s="132"/>
      <c r="D155" s="132"/>
      <c r="E155" s="132"/>
      <c r="F155" s="132"/>
      <c r="G155" s="132"/>
      <c r="H155" s="132"/>
      <c r="I155" s="132"/>
      <c r="J155" s="132"/>
    </row>
    <row r="157" spans="1:12" x14ac:dyDescent="0.25">
      <c r="A157" s="133" t="s">
        <v>85</v>
      </c>
      <c r="B157" s="138"/>
      <c r="C157" s="138"/>
      <c r="D157" s="138"/>
      <c r="E157" s="138"/>
      <c r="F157" s="138"/>
      <c r="G157" s="138"/>
      <c r="H157" s="138"/>
      <c r="I157" s="138"/>
      <c r="J157" s="138"/>
    </row>
    <row r="158" spans="1:12" ht="15" customHeight="1" x14ac:dyDescent="0.25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</row>
    <row r="159" spans="1:12" x14ac:dyDescent="0.25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</row>
    <row r="160" spans="1:12" x14ac:dyDescent="0.25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9">
        <f ca="1">TODAY()</f>
        <v>45446</v>
      </c>
      <c r="L160" s="139"/>
    </row>
    <row r="161" spans="1:14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</row>
    <row r="162" spans="1:14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4" x14ac:dyDescent="0.25">
      <c r="J163" s="134" t="s">
        <v>86</v>
      </c>
      <c r="K163" s="134"/>
      <c r="L163" s="134"/>
      <c r="M163" s="134"/>
      <c r="N163" s="134"/>
    </row>
  </sheetData>
  <mergeCells count="213">
    <mergeCell ref="A65:L65"/>
    <mergeCell ref="A66:F66"/>
    <mergeCell ref="A67:L67"/>
    <mergeCell ref="A82:C82"/>
    <mergeCell ref="I94:J94"/>
    <mergeCell ref="I91:J91"/>
    <mergeCell ref="A81:C81"/>
    <mergeCell ref="G81:H81"/>
    <mergeCell ref="I81:J81"/>
    <mergeCell ref="K81:L81"/>
    <mergeCell ref="A48:B48"/>
    <mergeCell ref="E48:G48"/>
    <mergeCell ref="H48:L48"/>
    <mergeCell ref="A49:B49"/>
    <mergeCell ref="E49:G49"/>
    <mergeCell ref="H49:L49"/>
    <mergeCell ref="A71:L71"/>
    <mergeCell ref="A68:F68"/>
    <mergeCell ref="A69:L69"/>
    <mergeCell ref="A73:F73"/>
    <mergeCell ref="A77:F77"/>
    <mergeCell ref="A75:F75"/>
    <mergeCell ref="A76:L76"/>
    <mergeCell ref="B60:F60"/>
    <mergeCell ref="A61:F61"/>
    <mergeCell ref="A63:L63"/>
    <mergeCell ref="A64:F64"/>
    <mergeCell ref="M126:N126"/>
    <mergeCell ref="M127:N127"/>
    <mergeCell ref="M128:N128"/>
    <mergeCell ref="A157:J160"/>
    <mergeCell ref="K160:L160"/>
    <mergeCell ref="G78:H79"/>
    <mergeCell ref="A78:C79"/>
    <mergeCell ref="D78:D79"/>
    <mergeCell ref="E78:E79"/>
    <mergeCell ref="F78:F79"/>
    <mergeCell ref="I78:J79"/>
    <mergeCell ref="G80:H80"/>
    <mergeCell ref="G82:H82"/>
    <mergeCell ref="I82:J82"/>
    <mergeCell ref="K82:L82"/>
    <mergeCell ref="B127:C127"/>
    <mergeCell ref="B128:C128"/>
    <mergeCell ref="B129:C129"/>
    <mergeCell ref="D125:E125"/>
    <mergeCell ref="D126:E126"/>
    <mergeCell ref="I80:J80"/>
    <mergeCell ref="K80:L80"/>
    <mergeCell ref="A80:C80"/>
    <mergeCell ref="K78:L79"/>
    <mergeCell ref="A86:C86"/>
    <mergeCell ref="A149:J150"/>
    <mergeCell ref="D128:E128"/>
    <mergeCell ref="J163:N163"/>
    <mergeCell ref="A92:C92"/>
    <mergeCell ref="A97:L97"/>
    <mergeCell ref="A152:J152"/>
    <mergeCell ref="A153:J153"/>
    <mergeCell ref="A154:J154"/>
    <mergeCell ref="A94:C94"/>
    <mergeCell ref="A93:C93"/>
    <mergeCell ref="A95:C95"/>
    <mergeCell ref="D92:E92"/>
    <mergeCell ref="D93:E93"/>
    <mergeCell ref="D94:E94"/>
    <mergeCell ref="D95:E95"/>
    <mergeCell ref="M130:N130"/>
    <mergeCell ref="F95:H95"/>
    <mergeCell ref="I95:J95"/>
    <mergeCell ref="G124:K124"/>
    <mergeCell ref="G128:K128"/>
    <mergeCell ref="G129:K129"/>
    <mergeCell ref="M124:N124"/>
    <mergeCell ref="M125:N125"/>
    <mergeCell ref="A12:L12"/>
    <mergeCell ref="A13:L13"/>
    <mergeCell ref="A14:L14"/>
    <mergeCell ref="M129:N129"/>
    <mergeCell ref="A155:J155"/>
    <mergeCell ref="K83:L83"/>
    <mergeCell ref="K84:L84"/>
    <mergeCell ref="K85:L85"/>
    <mergeCell ref="I83:J83"/>
    <mergeCell ref="I84:J84"/>
    <mergeCell ref="I85:J85"/>
    <mergeCell ref="A91:C91"/>
    <mergeCell ref="D91:E91"/>
    <mergeCell ref="G88:H88"/>
    <mergeCell ref="A90:L90"/>
    <mergeCell ref="I86:J86"/>
    <mergeCell ref="G83:H83"/>
    <mergeCell ref="G84:H84"/>
    <mergeCell ref="G85:H85"/>
    <mergeCell ref="G86:H86"/>
    <mergeCell ref="G87:H87"/>
    <mergeCell ref="A83:C83"/>
    <mergeCell ref="A84:C84"/>
    <mergeCell ref="A85:C85"/>
    <mergeCell ref="B59:F59"/>
    <mergeCell ref="A53:L53"/>
    <mergeCell ref="A70:F70"/>
    <mergeCell ref="A2:L2"/>
    <mergeCell ref="A72:L72"/>
    <mergeCell ref="A74:L74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A15:L15"/>
    <mergeCell ref="A16:L16"/>
    <mergeCell ref="A9:L9"/>
    <mergeCell ref="A10:L10"/>
    <mergeCell ref="A11:L11"/>
    <mergeCell ref="A18:L18"/>
    <mergeCell ref="H52:L52"/>
    <mergeCell ref="A47:B47"/>
    <mergeCell ref="E47:G47"/>
    <mergeCell ref="H47:L47"/>
    <mergeCell ref="A56:A57"/>
    <mergeCell ref="G56:G57"/>
    <mergeCell ref="H56:J56"/>
    <mergeCell ref="B56:F57"/>
    <mergeCell ref="B58:F58"/>
    <mergeCell ref="A148:B148"/>
    <mergeCell ref="A98:L98"/>
    <mergeCell ref="F94:H94"/>
    <mergeCell ref="I92:J92"/>
    <mergeCell ref="I93:J93"/>
    <mergeCell ref="F92:H92"/>
    <mergeCell ref="F93:H93"/>
    <mergeCell ref="G125:K125"/>
    <mergeCell ref="G126:K126"/>
    <mergeCell ref="G127:K127"/>
    <mergeCell ref="B134:C134"/>
    <mergeCell ref="B135:C135"/>
    <mergeCell ref="B136:C136"/>
    <mergeCell ref="B137:C137"/>
    <mergeCell ref="D127:E127"/>
    <mergeCell ref="D134:E134"/>
    <mergeCell ref="D135:E135"/>
    <mergeCell ref="D136:E136"/>
    <mergeCell ref="D137:E137"/>
    <mergeCell ref="D129:E129"/>
    <mergeCell ref="D124:E124"/>
    <mergeCell ref="B124:C124"/>
    <mergeCell ref="B125:C125"/>
    <mergeCell ref="B126:C126"/>
    <mergeCell ref="A34:L34"/>
    <mergeCell ref="A36:L36"/>
    <mergeCell ref="A38:L38"/>
    <mergeCell ref="A39:C39"/>
    <mergeCell ref="A42:L42"/>
    <mergeCell ref="A43:B43"/>
    <mergeCell ref="E43:G43"/>
    <mergeCell ref="H43:L43"/>
    <mergeCell ref="A19:L19"/>
    <mergeCell ref="A24:L24"/>
    <mergeCell ref="A23:L23"/>
    <mergeCell ref="A25:L25"/>
    <mergeCell ref="C29:D29"/>
    <mergeCell ref="C30:D30"/>
    <mergeCell ref="C32:D32"/>
    <mergeCell ref="C31:D31"/>
    <mergeCell ref="E29:F29"/>
    <mergeCell ref="E30:F30"/>
    <mergeCell ref="E31:F31"/>
    <mergeCell ref="E32:F32"/>
    <mergeCell ref="A41:L41"/>
    <mergeCell ref="A44:B44"/>
    <mergeCell ref="E44:G44"/>
    <mergeCell ref="H44:L44"/>
    <mergeCell ref="A45:B45"/>
    <mergeCell ref="A46:B46"/>
    <mergeCell ref="E46:G46"/>
    <mergeCell ref="H46:L46"/>
    <mergeCell ref="A50:B50"/>
    <mergeCell ref="E50:G50"/>
    <mergeCell ref="H50:L50"/>
    <mergeCell ref="E45:G45"/>
    <mergeCell ref="H45:L45"/>
    <mergeCell ref="A51:B51"/>
    <mergeCell ref="E51:G51"/>
    <mergeCell ref="H51:L51"/>
    <mergeCell ref="D143:H143"/>
    <mergeCell ref="D144:H144"/>
    <mergeCell ref="B138:C138"/>
    <mergeCell ref="D138:E138"/>
    <mergeCell ref="B139:C139"/>
    <mergeCell ref="D139:E139"/>
    <mergeCell ref="A142:C142"/>
    <mergeCell ref="A140:L140"/>
    <mergeCell ref="D142:H142"/>
    <mergeCell ref="A143:C143"/>
    <mergeCell ref="A144:C144"/>
    <mergeCell ref="F91:H91"/>
    <mergeCell ref="I87:J87"/>
    <mergeCell ref="A87:C87"/>
    <mergeCell ref="A88:C88"/>
    <mergeCell ref="I88:J88"/>
    <mergeCell ref="K86:L86"/>
    <mergeCell ref="K87:L87"/>
    <mergeCell ref="K88:L88"/>
    <mergeCell ref="A52:B52"/>
    <mergeCell ref="E52:G52"/>
  </mergeCells>
  <phoneticPr fontId="14" type="noConversion"/>
  <pageMargins left="0.39370078740157499" right="0.43307086614173201" top="0.78740157480314998" bottom="0.39370078740157499" header="0.31496062992126" footer="0.31496062992126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2024-06-03T13:43:11Z</dcterms:modified>
</cp:coreProperties>
</file>