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D24331D3-D1F5-404C-989B-FDA27C4FC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Лист1!$A$1:$N$172</definedName>
  </definedNames>
  <calcPr calcId="191029"/>
</workbook>
</file>

<file path=xl/calcChain.xml><?xml version="1.0" encoding="utf-8"?>
<calcChain xmlns="http://schemas.openxmlformats.org/spreadsheetml/2006/main">
  <c r="C116" i="1" l="1"/>
  <c r="D116" i="1"/>
  <c r="E116" i="1"/>
  <c r="F116" i="1"/>
  <c r="G116" i="1"/>
  <c r="H116" i="1"/>
  <c r="I116" i="1"/>
  <c r="J116" i="1"/>
  <c r="K116" i="1"/>
  <c r="L116" i="1"/>
  <c r="M116" i="1"/>
  <c r="B116" i="1"/>
  <c r="C113" i="1"/>
  <c r="D113" i="1"/>
  <c r="E113" i="1"/>
  <c r="F113" i="1"/>
  <c r="G113" i="1"/>
  <c r="H113" i="1"/>
  <c r="I113" i="1"/>
  <c r="J113" i="1"/>
  <c r="K113" i="1"/>
  <c r="L113" i="1"/>
  <c r="M113" i="1"/>
  <c r="B113" i="1"/>
  <c r="E61" i="1"/>
  <c r="E58" i="1"/>
  <c r="E59" i="1"/>
  <c r="E57" i="1"/>
  <c r="E56" i="1"/>
  <c r="E60" i="1"/>
  <c r="E55" i="1"/>
  <c r="E52" i="1"/>
  <c r="E50" i="1"/>
  <c r="E49" i="1"/>
  <c r="E51" i="1"/>
  <c r="E53" i="1"/>
  <c r="C120" i="1"/>
  <c r="D120" i="1"/>
  <c r="E120" i="1"/>
  <c r="F120" i="1"/>
  <c r="G120" i="1"/>
  <c r="H120" i="1"/>
  <c r="I120" i="1"/>
  <c r="J120" i="1"/>
  <c r="K120" i="1"/>
  <c r="L120" i="1"/>
  <c r="M120" i="1"/>
  <c r="C119" i="1"/>
  <c r="D119" i="1"/>
  <c r="E119" i="1"/>
  <c r="F119" i="1"/>
  <c r="G119" i="1"/>
  <c r="H119" i="1"/>
  <c r="I119" i="1"/>
  <c r="J119" i="1"/>
  <c r="K119" i="1"/>
  <c r="L119" i="1"/>
  <c r="M119" i="1"/>
  <c r="C112" i="1"/>
  <c r="D112" i="1"/>
  <c r="E112" i="1"/>
  <c r="F112" i="1"/>
  <c r="G112" i="1"/>
  <c r="H112" i="1"/>
  <c r="I112" i="1"/>
  <c r="J112" i="1"/>
  <c r="K112" i="1"/>
  <c r="L112" i="1"/>
  <c r="M112" i="1"/>
  <c r="B119" i="1"/>
  <c r="B112" i="1"/>
  <c r="B120" i="1"/>
  <c r="B114" i="1"/>
  <c r="B115" i="1"/>
  <c r="A121" i="1"/>
  <c r="A120" i="1"/>
  <c r="A119" i="1"/>
  <c r="A116" i="1"/>
  <c r="A113" i="1"/>
  <c r="E95" i="1"/>
  <c r="H69" i="1"/>
  <c r="I69" i="1"/>
  <c r="J69" i="1"/>
  <c r="G69" i="1"/>
  <c r="E32" i="1"/>
  <c r="E31" i="1"/>
  <c r="D41" i="1"/>
  <c r="E47" i="1"/>
  <c r="E46" i="1"/>
  <c r="E45" i="1"/>
  <c r="C33" i="1"/>
  <c r="B33" i="1"/>
  <c r="K89" i="1"/>
  <c r="G89" i="1"/>
  <c r="K169" i="1"/>
  <c r="C114" i="1"/>
  <c r="D114" i="1"/>
  <c r="E114" i="1"/>
  <c r="F114" i="1"/>
  <c r="G114" i="1"/>
  <c r="H114" i="1"/>
  <c r="I114" i="1"/>
  <c r="J114" i="1"/>
  <c r="K114" i="1"/>
  <c r="L114" i="1"/>
  <c r="M114" i="1"/>
  <c r="C115" i="1"/>
  <c r="D115" i="1"/>
  <c r="E115" i="1"/>
  <c r="F115" i="1"/>
  <c r="G115" i="1"/>
  <c r="H115" i="1"/>
  <c r="I115" i="1"/>
  <c r="J115" i="1"/>
  <c r="K115" i="1"/>
  <c r="L115" i="1"/>
  <c r="M115" i="1"/>
  <c r="A115" i="1"/>
  <c r="A114" i="1"/>
  <c r="E54" i="1" l="1"/>
  <c r="E48" i="1"/>
  <c r="E62" i="1" s="1"/>
  <c r="N119" i="1"/>
  <c r="N120" i="1"/>
  <c r="E33" i="1"/>
  <c r="N115" i="1"/>
  <c r="N114" i="1"/>
  <c r="N113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C122" i="1"/>
  <c r="D122" i="1"/>
  <c r="E122" i="1"/>
  <c r="F122" i="1"/>
  <c r="G122" i="1"/>
  <c r="H122" i="1"/>
  <c r="I122" i="1"/>
  <c r="J122" i="1"/>
  <c r="K122" i="1"/>
  <c r="L122" i="1"/>
  <c r="M122" i="1"/>
  <c r="B122" i="1"/>
  <c r="B118" i="1"/>
  <c r="B117" i="1"/>
  <c r="I101" i="1" l="1"/>
  <c r="D123" i="1" s="1"/>
  <c r="D142" i="1"/>
  <c r="N126" i="1"/>
  <c r="A122" i="1"/>
  <c r="A123" i="1"/>
  <c r="A117" i="1"/>
  <c r="A118" i="1"/>
  <c r="A112" i="1"/>
  <c r="B121" i="1" l="1"/>
  <c r="K121" i="1"/>
  <c r="G121" i="1"/>
  <c r="E123" i="1"/>
  <c r="D121" i="1"/>
  <c r="I121" i="1"/>
  <c r="C121" i="1"/>
  <c r="H123" i="1"/>
  <c r="E121" i="1"/>
  <c r="L123" i="1"/>
  <c r="I102" i="1"/>
  <c r="G123" i="1"/>
  <c r="M121" i="1"/>
  <c r="J123" i="1"/>
  <c r="K123" i="1"/>
  <c r="J121" i="1"/>
  <c r="M123" i="1"/>
  <c r="H121" i="1"/>
  <c r="I123" i="1"/>
  <c r="C123" i="1"/>
  <c r="L121" i="1"/>
  <c r="M132" i="1"/>
  <c r="B123" i="1"/>
  <c r="N123" i="1" s="1"/>
  <c r="F121" i="1"/>
  <c r="F123" i="1"/>
  <c r="B143" i="1"/>
  <c r="D143" i="1" s="1"/>
  <c r="D145" i="1" s="1"/>
  <c r="A128" i="1"/>
  <c r="N122" i="1"/>
  <c r="N112" i="1"/>
  <c r="N116" i="1"/>
  <c r="N118" i="1"/>
  <c r="N121" i="1"/>
  <c r="N117" i="1"/>
  <c r="B145" i="1" l="1"/>
  <c r="G90" i="1"/>
  <c r="K90" i="1"/>
  <c r="K91" i="1" l="1"/>
  <c r="G91" i="1"/>
  <c r="G92" i="1" l="1"/>
  <c r="K92" i="1"/>
  <c r="K93" i="1" l="1"/>
  <c r="G93" i="1"/>
  <c r="G94" i="1" l="1"/>
  <c r="G95" i="1" s="1"/>
  <c r="K94" i="1"/>
  <c r="K95" i="1" s="1"/>
  <c r="B111" i="1" l="1"/>
  <c r="H111" i="1"/>
  <c r="H110" i="1" s="1"/>
  <c r="C111" i="1"/>
  <c r="C110" i="1" s="1"/>
  <c r="I111" i="1"/>
  <c r="I110" i="1" s="1"/>
  <c r="D111" i="1"/>
  <c r="D110" i="1" s="1"/>
  <c r="J111" i="1"/>
  <c r="J110" i="1" s="1"/>
  <c r="K111" i="1"/>
  <c r="K110" i="1" s="1"/>
  <c r="L111" i="1"/>
  <c r="L110" i="1" s="1"/>
  <c r="M111" i="1"/>
  <c r="M110" i="1" s="1"/>
  <c r="G111" i="1"/>
  <c r="G110" i="1" s="1"/>
  <c r="F111" i="1"/>
  <c r="F110" i="1" s="1"/>
  <c r="E111" i="1"/>
  <c r="E110" i="1" s="1"/>
  <c r="G109" i="1"/>
  <c r="H109" i="1"/>
  <c r="I109" i="1"/>
  <c r="B109" i="1"/>
  <c r="B125" i="1" s="1"/>
  <c r="J109" i="1"/>
  <c r="C109" i="1"/>
  <c r="K109" i="1"/>
  <c r="F109" i="1"/>
  <c r="E109" i="1"/>
  <c r="D109" i="1"/>
  <c r="L109" i="1"/>
  <c r="M109" i="1"/>
  <c r="B110" i="1"/>
  <c r="J125" i="1" l="1"/>
  <c r="J124" i="1" s="1"/>
  <c r="H125" i="1"/>
  <c r="H124" i="1" s="1"/>
  <c r="I125" i="1"/>
  <c r="I124" i="1" s="1"/>
  <c r="L125" i="1"/>
  <c r="L124" i="1" s="1"/>
  <c r="F125" i="1"/>
  <c r="F124" i="1" s="1"/>
  <c r="M125" i="1"/>
  <c r="M124" i="1" s="1"/>
  <c r="G125" i="1"/>
  <c r="G124" i="1" s="1"/>
  <c r="E125" i="1"/>
  <c r="E124" i="1" s="1"/>
  <c r="C125" i="1"/>
  <c r="C124" i="1" s="1"/>
  <c r="D125" i="1"/>
  <c r="D124" i="1" s="1"/>
  <c r="K125" i="1"/>
  <c r="K124" i="1" s="1"/>
  <c r="B124" i="1"/>
  <c r="N109" i="1"/>
  <c r="D132" i="1" s="1"/>
  <c r="J127" i="1" l="1"/>
  <c r="K127" i="1"/>
  <c r="B132" i="1"/>
  <c r="M133" i="1" s="1"/>
  <c r="F127" i="1"/>
  <c r="C127" i="1"/>
  <c r="D127" i="1"/>
  <c r="N110" i="1"/>
  <c r="H127" i="1"/>
  <c r="L127" i="1"/>
  <c r="M127" i="1"/>
  <c r="I127" i="1"/>
  <c r="E127" i="1"/>
  <c r="G127" i="1"/>
  <c r="N111" i="1"/>
  <c r="D133" i="1" s="1"/>
  <c r="N124" i="1"/>
  <c r="D135" i="1" s="1"/>
  <c r="B135" i="1" s="1"/>
  <c r="N125" i="1"/>
  <c r="B127" i="1"/>
  <c r="B128" i="1" s="1"/>
  <c r="C128" i="1" l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D134" i="1"/>
  <c r="D136" i="1" s="1"/>
  <c r="B133" i="1"/>
  <c r="M134" i="1" s="1"/>
  <c r="N127" i="1"/>
  <c r="B134" i="1" l="1"/>
  <c r="B136" i="1"/>
  <c r="M135" i="1" s="1"/>
  <c r="M137" i="1" s="1"/>
</calcChain>
</file>

<file path=xl/sharedStrings.xml><?xml version="1.0" encoding="utf-8"?>
<sst xmlns="http://schemas.openxmlformats.org/spreadsheetml/2006/main" count="199" uniqueCount="181">
  <si>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</si>
  <si>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</si>
  <si>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</si>
  <si>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</si>
  <si>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</si>
  <si>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</si>
  <si>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</si>
  <si>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</si>
  <si>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</si>
  <si>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</si>
  <si>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</si>
  <si>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</si>
  <si>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</si>
  <si>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</si>
  <si>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</si>
  <si>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</si>
  <si>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</si>
  <si>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</si>
  <si>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</si>
  <si>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</si>
  <si>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</si>
  <si>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</si>
  <si>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</si>
  <si>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</si>
  <si>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</si>
  <si>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</si>
  <si>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</si>
  <si>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</si>
  <si>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</si>
  <si>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</si>
  <si>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</si>
  <si>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</si>
  <si>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</si>
  <si>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</si>
  <si>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</si>
  <si>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</si>
  <si>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</si>
  <si>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</si>
  <si>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</si>
  <si>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</si>
  <si>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</si>
  <si>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</si>
  <si>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</si>
  <si>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</si>
  <si>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</si>
  <si>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</si>
  <si>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</si>
  <si>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</si>
  <si>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</si>
  <si>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</si>
  <si>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</si>
  <si>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</si>
  <si>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</si>
  <si>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</si>
  <si>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</si>
  <si>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</si>
  <si>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</si>
  <si>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</si>
  <si>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</si>
  <si>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</si>
  <si>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</si>
  <si>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</si>
  <si>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</si>
  <si>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</si>
  <si>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</si>
  <si>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</si>
  <si>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</si>
  <si>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</si>
  <si>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</si>
  <si>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</si>
  <si>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</si>
  <si>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</si>
  <si>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</si>
  <si>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</si>
  <si>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</si>
  <si>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</si>
  <si>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</si>
  <si>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</si>
  <si>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</si>
  <si>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</si>
  <si>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</si>
  <si>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</si>
  <si>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</si>
  <si>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</si>
  <si>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</si>
  <si>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</si>
  <si>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</si>
  <si>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</si>
  <si>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</si>
  <si>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</si>
  <si>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</si>
  <si>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</si>
  <si>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</si>
  <si>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</si>
  <si>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</si>
  <si>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</si>
  <si>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</si>
  <si>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</si>
  <si>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</si>
  <si>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</si>
  <si>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</si>
  <si>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</si>
  <si>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</si>
  <si>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</si>
  <si>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</si>
  <si>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</si>
  <si>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</si>
  <si>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</si>
  <si>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</si>
  <si>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</si>
  <si>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</si>
  <si>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</si>
  <si>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</si>
  <si>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</si>
  <si>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</si>
  <si>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</si>
  <si>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</si>
  <si>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</si>
  <si>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</si>
  <si>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</si>
  <si>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</si>
  <si>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</si>
  <si>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</si>
  <si>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</si>
  <si>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</si>
  <si>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</si>
  <si>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</si>
  <si>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</si>
  <si>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</si>
  <si>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</si>
  <si>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</si>
  <si>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</si>
  <si>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</si>
  <si>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</si>
  <si>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Развитие</t>
  </si>
  <si>
    <t>Липецкая область</t>
  </si>
  <si>
    <t>Личная страничка (ВК), сарафанное радио</t>
  </si>
  <si>
    <t>На данный момент отсутсвует, в будущем для конкурентоспосбоности планирую постоянно обучаться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</si>
  <si>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  <scheme val="minor"/>
      </rPr>
      <t>(если требуется более 350 000 руб. инвестиций</t>
    </r>
    <r>
      <rPr>
        <sz val="11"/>
        <color theme="1"/>
        <rFont val="Calibri"/>
        <family val="2"/>
        <charset val="204"/>
        <scheme val="minor"/>
      </rPr>
      <t xml:space="preserve">) </t>
    </r>
  </si>
  <si>
    <r>
      <rPr>
        <b/>
        <sz val="11"/>
        <color theme="1"/>
        <rFont val="Calibri"/>
        <family val="2"/>
        <charset val="204"/>
        <scheme val="minor"/>
      </rPr>
      <t>ð НПД (самозанятый)</t>
    </r>
    <r>
      <rPr>
        <sz val="11"/>
        <color theme="1"/>
        <rFont val="Calibri"/>
        <family val="2"/>
        <charset val="204"/>
        <scheme val="minor"/>
      </rPr>
      <t xml:space="preserve">   ð ИП (Патент, УСН), ОКВЭД:</t>
    </r>
  </si>
  <si>
    <t xml:space="preserve">Планируется развития направления </t>
  </si>
  <si>
    <t>Название проекта:   Выращивание клубники</t>
  </si>
  <si>
    <t>Направление деятельности:   Растеневодство</t>
  </si>
  <si>
    <t>Земельный участок, садовый инвентарь</t>
  </si>
  <si>
    <t>Мотоблок</t>
  </si>
  <si>
    <t>Прицеп для мотоблока</t>
  </si>
  <si>
    <t>Сушилка овощей и фруктов</t>
  </si>
  <si>
    <t>Таймер полива</t>
  </si>
  <si>
    <t>Дуги каркасные</t>
  </si>
  <si>
    <t>Рассада</t>
  </si>
  <si>
    <t>Капельная лента</t>
  </si>
  <si>
    <t>Труба ПНД</t>
  </si>
  <si>
    <t>Винтеля</t>
  </si>
  <si>
    <t>Агротекстиль</t>
  </si>
  <si>
    <t>Укрывной материал</t>
  </si>
  <si>
    <t>Средство защиты растений</t>
  </si>
  <si>
    <t>Разновидность малогабаритного трактора</t>
  </si>
  <si>
    <t>Клубника</t>
  </si>
  <si>
    <t>кг.</t>
  </si>
  <si>
    <t>Количество в год</t>
  </si>
  <si>
    <t>Одноразовый материал</t>
  </si>
  <si>
    <t>Цели и задачи проекта: 
#### Цели:
1. **Основная цель**: Организация и развитие прибыльного бизнеса по выращиванию и продаже клубники в открытом грунте.
2. **Финансовая цель**: Достигнуть рентабельности и окупаемости бизнеса в течение первых двух лет.
3. **Расширение**: Увеличение объемов производства и выход на новые рынки сбыта через три года.
4. **Качество продукции**: Обеспечить высокое качество и экологичность выращиваемой клубники.
#### Задачи:
1. **Подготовка земельного участка**: Подбор и подготовка подходящего земельного участка для выращивания клубники.
2. **Закупка и посадка саженцев**: Закупка качественных саженцев клубники и их посадка в оптимальные сроки.
3. **Организация системы полива**: Установка и наладка системы капельного орошения для обеспечения эффективного полива растений.
4. **Защита растений**: Применение эффективных средств защиты растений от вредителей и болезней.
5. **Маркетинг и сбыт**: Разработка стратегии маркетинга и сбыта продукции, установление контактов с потенциальными покупателями.</t>
  </si>
  <si>
    <t>#### Основные сегменты целевой аудитории:
1. **Частные покупатели**: Люди, предпочитающие свежие и качественные ягоды для личного потребления.
2. **Рынки и ярмарки**: Продавцы на местных рынках, которые закупают клубнику для последующей розничной продажи.
3. **Рестораны и кафе**: Заведения общественного питания, заинтересованные в приобретении свежих ягод для своих блюд и десертов.
4. **Переработчики**: Компании, занимающиеся переработкой ягод для производства варенья, джемов, соков и других продуктов.</t>
  </si>
  <si>
    <t>1. **Качество продукции**: Высокое качество и экологичность выращиваемой клубники.
2. **Свежесть**: Быстрая доставка продукции до потребителя, что обеспечивает максимальную свежесть ягод.
3. **Гибкость поставок**: Возможность заключения долгосрочных договоров на поставку клубники с гибкими условиями.
4. **Локальное производство**: Меньшие затраты на транспортировку и возможность предложить конкурентные цены за счет локального производства.</t>
  </si>
  <si>
    <t>**Неблагоприятные погодные условия**: Засуха, сильные дожди, заморозки и т.д.</t>
  </si>
  <si>
    <t>**Болезни и вредители**: Распространение болезней и вредителей, которые могут повредить урожай.</t>
  </si>
  <si>
    <t>**Конкуренция**: Высокий уровень конкуренции со стороны других производителей клубники.</t>
  </si>
  <si>
    <t>**Колебания цен**: Сезонные колебания цен на клубнику и возможные колебания спроса.</t>
  </si>
  <si>
    <t>**Мониторинг погоды**: Постоянный мониторинг погодных условий и применение агротехнических мероприятий для защиты растений (установка парников, укрытие агроволокном и т.д.).</t>
  </si>
  <si>
    <t>**Эффективная защита растений**: Использование сертифицированных средств защиты растений, своевременное проведение профилактических обработок.</t>
  </si>
  <si>
    <t>**Диверсификация каналов сбыта**: Разработка и реализация стратегии диверсификации каналов сбыта, заключение договоров с различными сегментами потребителей.</t>
  </si>
  <si>
    <t>**Финансовое планирование**: Создание резервного фонда для покрытия возможных убытков, связанных с колебаниями цен или снижением спроса.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</si>
  <si>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</si>
  <si>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</si>
  <si>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</si>
  <si>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</si>
  <si>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</si>
  <si>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</si>
  <si>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</si>
  <si>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</t>
  </si>
  <si>
    <t>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</si>
</sst>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0" fontId="27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2" fontId="2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left" indent="1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8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9" fontId="23" fillId="0" borderId="1" xfId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2"/>
  <sheetViews>
    <sheetView tabSelected="1" view="pageLayout" topLeftCell="A14" zoomScaleNormal="91" workbookViewId="0">
      <selection activeCell="A77" sqref="A77:L77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4" ht="18.75" x14ac:dyDescent="0.25">
      <c r="A2" s="101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4" ht="18.75" x14ac:dyDescent="0.25">
      <c r="A3" s="1"/>
    </row>
    <row r="4" spans="1:14" ht="18.75" x14ac:dyDescent="0.25">
      <c r="A4" s="101" t="s">
        <v>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4" x14ac:dyDescent="0.25">
      <c r="A5" s="155" t="s">
        <v>172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x14ac:dyDescent="0.25">
      <c r="A6" s="155" t="s">
        <v>173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4" x14ac:dyDescent="0.25">
      <c r="A7" s="155" t="s">
        <v>174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4" ht="16.5" x14ac:dyDescent="0.25">
      <c r="A8" s="160" t="s">
        <v>175</v>
      </c>
      <c r="B8" s="160"/>
      <c r="C8" s="160"/>
      <c r="D8" s="160"/>
      <c r="E8" s="64"/>
      <c r="F8" s="64"/>
      <c r="G8" s="64"/>
      <c r="H8" s="64"/>
      <c r="I8" s="64"/>
      <c r="J8" s="64"/>
      <c r="K8" s="64"/>
      <c r="L8" s="64"/>
      <c r="M8" s="4"/>
      <c r="N8" s="4"/>
    </row>
    <row r="9" spans="1:14" x14ac:dyDescent="0.25">
      <c r="A9" s="160" t="s">
        <v>88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4" x14ac:dyDescent="0.25">
      <c r="A10" s="160" t="s">
        <v>176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4" ht="14.25" customHeight="1" x14ac:dyDescent="0.25">
      <c r="A11" s="160" t="s">
        <v>89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4" x14ac:dyDescent="0.25">
      <c r="A12" s="160" t="s">
        <v>177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4" ht="15" customHeight="1" x14ac:dyDescent="0.25">
      <c r="A13" s="160" t="s">
        <v>90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x14ac:dyDescent="0.25">
      <c r="A14" s="160" t="s">
        <v>178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4" x14ac:dyDescent="0.25">
      <c r="A15" s="160" t="s">
        <v>91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14" x14ac:dyDescent="0.25">
      <c r="A16" s="160" t="s">
        <v>178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4" x14ac:dyDescent="0.25">
      <c r="A17" s="131" t="s">
        <v>137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4" ht="18.75" x14ac:dyDescent="0.25">
      <c r="A18" s="101" t="s">
        <v>31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4" ht="16.5" x14ac:dyDescent="0.25">
      <c r="A19" s="130" t="s">
        <v>141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4"/>
      <c r="N19" s="4"/>
    </row>
    <row r="20" spans="1:14" ht="233.25" customHeight="1" x14ac:dyDescent="0.25">
      <c r="A20" s="134" t="s">
        <v>161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4"/>
      <c r="N20" s="4"/>
    </row>
    <row r="21" spans="1:14" ht="16.5" x14ac:dyDescent="0.25">
      <c r="A21" s="130" t="s">
        <v>142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4"/>
      <c r="N21" s="4"/>
    </row>
    <row r="22" spans="1:14" x14ac:dyDescent="0.25">
      <c r="A22" s="128" t="s">
        <v>92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4" x14ac:dyDescent="0.25">
      <c r="A23" s="128" t="s">
        <v>139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4" ht="17.25" customHeight="1" x14ac:dyDescent="0.25">
      <c r="A24" s="136" t="s">
        <v>93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8"/>
      <c r="N24" s="18"/>
    </row>
    <row r="25" spans="1:14" ht="17.25" customHeight="1" x14ac:dyDescent="0.25">
      <c r="A25" s="136" t="s">
        <v>179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8"/>
      <c r="N25" s="18"/>
    </row>
    <row r="26" spans="1:14" ht="17.25" customHeight="1" x14ac:dyDescent="0.25">
      <c r="A26" s="129" t="s">
        <v>94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8"/>
      <c r="N26" s="18"/>
    </row>
    <row r="27" spans="1:14" ht="18.75" customHeight="1" x14ac:dyDescent="0.25">
      <c r="A27" s="129" t="s">
        <v>143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8"/>
      <c r="N27" s="18"/>
    </row>
    <row r="28" spans="1:14" x14ac:dyDescent="0.25">
      <c r="A28" s="128" t="s">
        <v>62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4" ht="18.75" x14ac:dyDescent="0.25">
      <c r="A29" s="101" t="s">
        <v>0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</row>
    <row r="30" spans="1:14" ht="16.5" x14ac:dyDescent="0.25">
      <c r="A30" s="54" t="s">
        <v>96</v>
      </c>
      <c r="B30" s="54" t="s">
        <v>97</v>
      </c>
      <c r="C30" s="106" t="s">
        <v>95</v>
      </c>
      <c r="D30" s="107"/>
      <c r="E30" s="106" t="s">
        <v>103</v>
      </c>
      <c r="F30" s="107"/>
      <c r="G30" s="4"/>
      <c r="H30" s="4"/>
      <c r="I30" s="4"/>
      <c r="J30" s="4"/>
      <c r="K30" s="4"/>
      <c r="L30" s="4"/>
    </row>
    <row r="31" spans="1:14" ht="16.5" x14ac:dyDescent="0.25">
      <c r="A31" s="54"/>
      <c r="B31" s="54">
        <v>0</v>
      </c>
      <c r="C31" s="106">
        <v>0</v>
      </c>
      <c r="D31" s="107"/>
      <c r="E31" s="106">
        <f>B31*C31</f>
        <v>0</v>
      </c>
      <c r="F31" s="107"/>
      <c r="G31" s="4"/>
      <c r="H31" s="4"/>
      <c r="I31" s="4"/>
      <c r="J31" s="4"/>
      <c r="K31" s="4"/>
      <c r="L31" s="4"/>
    </row>
    <row r="32" spans="1:14" ht="16.5" x14ac:dyDescent="0.25">
      <c r="A32" s="54"/>
      <c r="B32" s="55"/>
      <c r="C32" s="106"/>
      <c r="D32" s="107"/>
      <c r="E32" s="106">
        <f t="shared" ref="E32:E33" si="0">B32*C32</f>
        <v>0</v>
      </c>
      <c r="F32" s="107"/>
      <c r="G32" s="4"/>
      <c r="H32" s="4"/>
      <c r="I32" s="4"/>
      <c r="J32" s="4"/>
      <c r="K32" s="4"/>
      <c r="L32" s="4"/>
    </row>
    <row r="33" spans="1:12" ht="16.5" x14ac:dyDescent="0.25">
      <c r="A33" s="54" t="s">
        <v>6</v>
      </c>
      <c r="B33" s="54">
        <f>SUM(B31:B32)</f>
        <v>0</v>
      </c>
      <c r="C33" s="106">
        <f>SUM(C31:C32)</f>
        <v>0</v>
      </c>
      <c r="D33" s="107"/>
      <c r="E33" s="106">
        <f t="shared" si="0"/>
        <v>0</v>
      </c>
      <c r="F33" s="107"/>
      <c r="G33" s="4"/>
      <c r="H33" s="4"/>
      <c r="I33" s="4"/>
      <c r="J33" s="4"/>
      <c r="K33" s="4"/>
      <c r="L33" s="4"/>
    </row>
    <row r="34" spans="1:12" ht="16.5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16.5" x14ac:dyDescent="0.25">
      <c r="A35" s="132" t="s">
        <v>63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 x14ac:dyDescent="0.25">
      <c r="A36" t="s">
        <v>98</v>
      </c>
    </row>
    <row r="37" spans="1:12" x14ac:dyDescent="0.25">
      <c r="A37" s="76" t="s">
        <v>140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25">
      <c r="A38" t="s">
        <v>99</v>
      </c>
    </row>
    <row r="39" spans="1:12" x14ac:dyDescent="0.25">
      <c r="A39" s="76" t="s">
        <v>134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x14ac:dyDescent="0.25">
      <c r="A40" s="76" t="s">
        <v>100</v>
      </c>
      <c r="B40" s="76"/>
      <c r="C40" s="76"/>
      <c r="D40" s="44">
        <v>2</v>
      </c>
    </row>
    <row r="41" spans="1:12" ht="15.75" x14ac:dyDescent="0.25">
      <c r="A41" t="s">
        <v>101</v>
      </c>
      <c r="D41" s="45">
        <f>$M136</f>
        <v>11</v>
      </c>
    </row>
    <row r="42" spans="1:12" ht="16.5" x14ac:dyDescent="0.2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1:12" x14ac:dyDescent="0.25">
      <c r="A43" s="128" t="s">
        <v>102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ht="33.75" customHeight="1" x14ac:dyDescent="0.25">
      <c r="A44" s="109" t="s">
        <v>12</v>
      </c>
      <c r="B44" s="110"/>
      <c r="C44" s="24" t="s">
        <v>1</v>
      </c>
      <c r="D44" s="24" t="s">
        <v>2</v>
      </c>
      <c r="E44" s="111" t="s">
        <v>3</v>
      </c>
      <c r="F44" s="111"/>
      <c r="G44" s="111"/>
      <c r="H44" s="112" t="s">
        <v>4</v>
      </c>
      <c r="I44" s="112"/>
      <c r="J44" s="112"/>
      <c r="K44" s="112"/>
      <c r="L44" s="112"/>
    </row>
    <row r="45" spans="1:12" hidden="1" x14ac:dyDescent="0.25">
      <c r="A45" s="67"/>
      <c r="B45" s="69"/>
      <c r="C45" s="26"/>
      <c r="D45" s="26"/>
      <c r="E45" s="73">
        <f t="shared" ref="E45:E47" si="1">C45*D45</f>
        <v>0</v>
      </c>
      <c r="F45" s="73"/>
      <c r="G45" s="73"/>
      <c r="H45" s="97"/>
      <c r="I45" s="97"/>
      <c r="J45" s="97"/>
      <c r="K45" s="97"/>
      <c r="L45" s="97"/>
    </row>
    <row r="46" spans="1:12" hidden="1" x14ac:dyDescent="0.25">
      <c r="A46" s="67"/>
      <c r="B46" s="69"/>
      <c r="C46" s="26"/>
      <c r="D46" s="26"/>
      <c r="E46" s="73">
        <f t="shared" si="1"/>
        <v>0</v>
      </c>
      <c r="F46" s="73"/>
      <c r="G46" s="73"/>
      <c r="H46" s="97"/>
      <c r="I46" s="97"/>
      <c r="J46" s="97"/>
      <c r="K46" s="97"/>
      <c r="L46" s="97"/>
    </row>
    <row r="47" spans="1:12" hidden="1" x14ac:dyDescent="0.25">
      <c r="A47" s="67"/>
      <c r="B47" s="69"/>
      <c r="C47" s="26"/>
      <c r="D47" s="26"/>
      <c r="E47" s="73">
        <f t="shared" si="1"/>
        <v>0</v>
      </c>
      <c r="F47" s="73"/>
      <c r="G47" s="73"/>
      <c r="H47" s="97"/>
      <c r="I47" s="97"/>
      <c r="J47" s="97"/>
      <c r="K47" s="97"/>
      <c r="L47" s="97"/>
    </row>
    <row r="48" spans="1:12" x14ac:dyDescent="0.25">
      <c r="A48" s="103" t="s">
        <v>5</v>
      </c>
      <c r="B48" s="104"/>
      <c r="C48" s="28"/>
      <c r="D48" s="28"/>
      <c r="E48" s="105">
        <f>SUM(E49:G53)</f>
        <v>141173</v>
      </c>
      <c r="F48" s="105"/>
      <c r="G48" s="105"/>
      <c r="H48" s="105"/>
      <c r="I48" s="105"/>
      <c r="J48" s="105"/>
      <c r="K48" s="105"/>
      <c r="L48" s="105"/>
    </row>
    <row r="49" spans="1:12" ht="24" customHeight="1" x14ac:dyDescent="0.25">
      <c r="A49" s="65" t="s">
        <v>144</v>
      </c>
      <c r="B49" s="66"/>
      <c r="C49" s="27">
        <v>1</v>
      </c>
      <c r="D49" s="27">
        <v>45000</v>
      </c>
      <c r="E49" s="73">
        <f t="shared" ref="E49:E50" si="2">C49*D49</f>
        <v>45000</v>
      </c>
      <c r="F49" s="73"/>
      <c r="G49" s="73"/>
      <c r="H49" s="74"/>
      <c r="I49" s="74"/>
      <c r="J49" s="74"/>
      <c r="K49" s="74"/>
      <c r="L49" s="74"/>
    </row>
    <row r="50" spans="1:12" ht="24" customHeight="1" x14ac:dyDescent="0.25">
      <c r="A50" s="65" t="s">
        <v>145</v>
      </c>
      <c r="B50" s="66"/>
      <c r="C50" s="27">
        <v>1</v>
      </c>
      <c r="D50" s="27">
        <v>32313</v>
      </c>
      <c r="E50" s="73">
        <f t="shared" si="2"/>
        <v>32313</v>
      </c>
      <c r="F50" s="73"/>
      <c r="G50" s="73"/>
      <c r="H50" s="74"/>
      <c r="I50" s="74"/>
      <c r="J50" s="74"/>
      <c r="K50" s="74"/>
      <c r="L50" s="74"/>
    </row>
    <row r="51" spans="1:12" ht="24" customHeight="1" x14ac:dyDescent="0.25">
      <c r="A51" s="65" t="s">
        <v>146</v>
      </c>
      <c r="B51" s="66"/>
      <c r="C51" s="27">
        <v>1</v>
      </c>
      <c r="D51" s="27">
        <v>33260</v>
      </c>
      <c r="E51" s="73">
        <f t="shared" ref="E51:E52" si="3">C51*D51</f>
        <v>33260</v>
      </c>
      <c r="F51" s="73"/>
      <c r="G51" s="73"/>
      <c r="H51" s="74"/>
      <c r="I51" s="74"/>
      <c r="J51" s="74"/>
      <c r="K51" s="74"/>
      <c r="L51" s="74"/>
    </row>
    <row r="52" spans="1:12" ht="24" customHeight="1" x14ac:dyDescent="0.25">
      <c r="A52" s="65" t="s">
        <v>147</v>
      </c>
      <c r="B52" s="66"/>
      <c r="C52" s="27">
        <v>4</v>
      </c>
      <c r="D52" s="27">
        <v>3600</v>
      </c>
      <c r="E52" s="73">
        <f t="shared" si="3"/>
        <v>14400</v>
      </c>
      <c r="F52" s="73"/>
      <c r="G52" s="73"/>
      <c r="H52" s="74"/>
      <c r="I52" s="74"/>
      <c r="J52" s="74"/>
      <c r="K52" s="74"/>
      <c r="L52" s="74"/>
    </row>
    <row r="53" spans="1:12" ht="24" customHeight="1" x14ac:dyDescent="0.25">
      <c r="A53" s="65" t="s">
        <v>148</v>
      </c>
      <c r="B53" s="66"/>
      <c r="C53" s="27">
        <v>12</v>
      </c>
      <c r="D53" s="27">
        <v>1350</v>
      </c>
      <c r="E53" s="73">
        <f t="shared" ref="E53" si="4">C53*D53</f>
        <v>16200</v>
      </c>
      <c r="F53" s="73"/>
      <c r="G53" s="73"/>
      <c r="H53" s="74"/>
      <c r="I53" s="74"/>
      <c r="J53" s="74"/>
      <c r="K53" s="74"/>
      <c r="L53" s="74"/>
    </row>
    <row r="54" spans="1:12" x14ac:dyDescent="0.25">
      <c r="A54" s="103" t="s">
        <v>5</v>
      </c>
      <c r="B54" s="104"/>
      <c r="C54" s="28"/>
      <c r="D54" s="28"/>
      <c r="E54" s="105">
        <f>SUM(E55:G61)</f>
        <v>208925</v>
      </c>
      <c r="F54" s="105"/>
      <c r="G54" s="105"/>
      <c r="H54" s="105"/>
      <c r="I54" s="105"/>
      <c r="J54" s="105"/>
      <c r="K54" s="105"/>
      <c r="L54" s="105"/>
    </row>
    <row r="55" spans="1:12" ht="24" customHeight="1" x14ac:dyDescent="0.25">
      <c r="A55" s="65" t="s">
        <v>149</v>
      </c>
      <c r="B55" s="66"/>
      <c r="C55" s="27">
        <v>2800</v>
      </c>
      <c r="D55" s="27">
        <v>50</v>
      </c>
      <c r="E55" s="73">
        <f t="shared" ref="E55:E60" si="5">C55*D55</f>
        <v>140000</v>
      </c>
      <c r="F55" s="73"/>
      <c r="G55" s="73"/>
      <c r="H55" s="74"/>
      <c r="I55" s="74"/>
      <c r="J55" s="74"/>
      <c r="K55" s="74"/>
      <c r="L55" s="74"/>
    </row>
    <row r="56" spans="1:12" ht="24" customHeight="1" x14ac:dyDescent="0.25">
      <c r="A56" s="65" t="s">
        <v>150</v>
      </c>
      <c r="B56" s="66"/>
      <c r="C56" s="27">
        <v>500</v>
      </c>
      <c r="D56" s="27">
        <v>4</v>
      </c>
      <c r="E56" s="73">
        <f t="shared" ref="E56:E59" si="6">C56*D56</f>
        <v>2000</v>
      </c>
      <c r="F56" s="73"/>
      <c r="G56" s="73"/>
      <c r="H56" s="74"/>
      <c r="I56" s="74"/>
      <c r="J56" s="74"/>
      <c r="K56" s="74"/>
      <c r="L56" s="74"/>
    </row>
    <row r="57" spans="1:12" ht="24" customHeight="1" x14ac:dyDescent="0.25">
      <c r="A57" s="65" t="s">
        <v>151</v>
      </c>
      <c r="B57" s="66"/>
      <c r="C57" s="27">
        <v>100</v>
      </c>
      <c r="D57" s="27">
        <v>30</v>
      </c>
      <c r="E57" s="73">
        <f t="shared" si="6"/>
        <v>3000</v>
      </c>
      <c r="F57" s="73"/>
      <c r="G57" s="73"/>
      <c r="H57" s="74"/>
      <c r="I57" s="74"/>
      <c r="J57" s="74"/>
      <c r="K57" s="74"/>
      <c r="L57" s="74"/>
    </row>
    <row r="58" spans="1:12" ht="24" customHeight="1" x14ac:dyDescent="0.25">
      <c r="A58" s="65" t="s">
        <v>152</v>
      </c>
      <c r="B58" s="66"/>
      <c r="C58" s="27">
        <v>12</v>
      </c>
      <c r="D58" s="27">
        <v>250</v>
      </c>
      <c r="E58" s="73">
        <f t="shared" ref="E58" si="7">C58*D58</f>
        <v>3000</v>
      </c>
      <c r="F58" s="73"/>
      <c r="G58" s="73"/>
      <c r="H58" s="74"/>
      <c r="I58" s="74"/>
      <c r="J58" s="74"/>
      <c r="K58" s="74"/>
      <c r="L58" s="74"/>
    </row>
    <row r="59" spans="1:12" ht="24" customHeight="1" x14ac:dyDescent="0.25">
      <c r="A59" s="65" t="s">
        <v>153</v>
      </c>
      <c r="B59" s="66"/>
      <c r="C59" s="27">
        <v>5</v>
      </c>
      <c r="D59" s="27">
        <v>6285</v>
      </c>
      <c r="E59" s="73">
        <f t="shared" si="6"/>
        <v>31425</v>
      </c>
      <c r="F59" s="73"/>
      <c r="G59" s="73"/>
      <c r="H59" s="74"/>
      <c r="I59" s="74"/>
      <c r="J59" s="74"/>
      <c r="K59" s="74"/>
      <c r="L59" s="74"/>
    </row>
    <row r="60" spans="1:12" ht="24" customHeight="1" x14ac:dyDescent="0.25">
      <c r="A60" s="65" t="s">
        <v>154</v>
      </c>
      <c r="B60" s="66"/>
      <c r="C60" s="27">
        <v>6</v>
      </c>
      <c r="D60" s="27">
        <v>4000</v>
      </c>
      <c r="E60" s="73">
        <f t="shared" si="5"/>
        <v>24000</v>
      </c>
      <c r="F60" s="73"/>
      <c r="G60" s="73"/>
      <c r="H60" s="74"/>
      <c r="I60" s="74"/>
      <c r="J60" s="74"/>
      <c r="K60" s="74"/>
      <c r="L60" s="74"/>
    </row>
    <row r="61" spans="1:12" ht="24" customHeight="1" x14ac:dyDescent="0.25">
      <c r="A61" s="65" t="s">
        <v>155</v>
      </c>
      <c r="B61" s="66"/>
      <c r="C61" s="27">
        <v>1</v>
      </c>
      <c r="D61" s="27">
        <v>5500</v>
      </c>
      <c r="E61" s="67">
        <f t="shared" ref="E61" si="8">C61*D61</f>
        <v>5500</v>
      </c>
      <c r="F61" s="68"/>
      <c r="G61" s="69"/>
      <c r="H61" s="70"/>
      <c r="I61" s="71"/>
      <c r="J61" s="71"/>
      <c r="K61" s="71"/>
      <c r="L61" s="72"/>
    </row>
    <row r="62" spans="1:12" x14ac:dyDescent="0.25">
      <c r="A62" s="137" t="s">
        <v>6</v>
      </c>
      <c r="B62" s="138"/>
      <c r="C62" s="28"/>
      <c r="D62" s="28"/>
      <c r="E62" s="105">
        <f>E54+E48</f>
        <v>350098</v>
      </c>
      <c r="F62" s="105"/>
      <c r="G62" s="105"/>
      <c r="H62" s="137"/>
      <c r="I62" s="139"/>
      <c r="J62" s="139"/>
      <c r="K62" s="139"/>
      <c r="L62" s="138"/>
    </row>
    <row r="63" spans="1:12" x14ac:dyDescent="0.25">
      <c r="A63" s="128" t="s">
        <v>138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2" ht="15.75" x14ac:dyDescent="0.25">
      <c r="D64" s="45"/>
    </row>
    <row r="65" spans="1:12" ht="15.75" x14ac:dyDescent="0.25">
      <c r="A65" t="s">
        <v>104</v>
      </c>
      <c r="D65" s="45"/>
    </row>
    <row r="66" spans="1:12" ht="41.25" customHeight="1" x14ac:dyDescent="0.25">
      <c r="A66" s="77" t="s">
        <v>12</v>
      </c>
      <c r="B66" s="79" t="s">
        <v>105</v>
      </c>
      <c r="C66" s="80"/>
      <c r="D66" s="80"/>
      <c r="E66" s="80"/>
      <c r="F66" s="81"/>
      <c r="G66" s="77" t="s">
        <v>106</v>
      </c>
      <c r="H66" s="78" t="s">
        <v>107</v>
      </c>
      <c r="I66" s="78"/>
      <c r="J66" s="78"/>
    </row>
    <row r="67" spans="1:12" x14ac:dyDescent="0.25">
      <c r="A67" s="77"/>
      <c r="B67" s="82"/>
      <c r="C67" s="83"/>
      <c r="D67" s="83"/>
      <c r="E67" s="83"/>
      <c r="F67" s="84"/>
      <c r="G67" s="77"/>
      <c r="H67" s="46" t="s">
        <v>108</v>
      </c>
      <c r="I67" s="43" t="s">
        <v>109</v>
      </c>
      <c r="J67" s="43" t="s">
        <v>110</v>
      </c>
    </row>
    <row r="68" spans="1:12" ht="45" customHeight="1" x14ac:dyDescent="0.25">
      <c r="A68" s="58" t="s">
        <v>144</v>
      </c>
      <c r="B68" s="85" t="s">
        <v>156</v>
      </c>
      <c r="C68" s="86"/>
      <c r="D68" s="86"/>
      <c r="E68" s="86"/>
      <c r="F68" s="87"/>
      <c r="G68" s="57">
        <v>1</v>
      </c>
      <c r="H68" s="53">
        <v>30000</v>
      </c>
      <c r="I68" s="57">
        <v>45000</v>
      </c>
      <c r="J68" s="57">
        <v>60000</v>
      </c>
    </row>
    <row r="69" spans="1:12" x14ac:dyDescent="0.25">
      <c r="A69" s="98" t="s">
        <v>6</v>
      </c>
      <c r="B69" s="99"/>
      <c r="C69" s="99"/>
      <c r="D69" s="99"/>
      <c r="E69" s="99"/>
      <c r="F69" s="100"/>
      <c r="G69" s="43">
        <f>SUM(G68:G68)</f>
        <v>1</v>
      </c>
      <c r="H69" s="43">
        <f>SUM(H68:H68)</f>
        <v>30000</v>
      </c>
      <c r="I69" s="43">
        <f>SUM(I68:I68)</f>
        <v>45000</v>
      </c>
      <c r="J69" s="43">
        <f>SUM(J68:J68)</f>
        <v>60000</v>
      </c>
    </row>
    <row r="70" spans="1:12" ht="15.75" x14ac:dyDescent="0.25">
      <c r="D70" s="45"/>
    </row>
    <row r="71" spans="1:12" ht="15.75" customHeight="1" x14ac:dyDescent="0.25">
      <c r="A71" s="101" t="s">
        <v>115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</row>
    <row r="72" spans="1:12" ht="15.75" customHeight="1" x14ac:dyDescent="0.25">
      <c r="A72" s="75" t="s">
        <v>111</v>
      </c>
      <c r="B72" s="75"/>
      <c r="C72" s="75"/>
      <c r="D72" s="75"/>
      <c r="E72" s="75"/>
      <c r="F72" s="75"/>
    </row>
    <row r="73" spans="1:12" ht="104.25" customHeight="1" x14ac:dyDescent="0.25">
      <c r="A73" s="102" t="s">
        <v>162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</row>
    <row r="74" spans="1:12" ht="15.75" customHeight="1" x14ac:dyDescent="0.25">
      <c r="A74" s="75" t="s">
        <v>112</v>
      </c>
      <c r="B74" s="75"/>
      <c r="C74" s="75"/>
      <c r="D74" s="75"/>
      <c r="E74" s="75"/>
      <c r="F74" s="75"/>
    </row>
    <row r="75" spans="1:12" ht="15.75" customHeight="1" x14ac:dyDescent="0.25">
      <c r="A75" s="76" t="s">
        <v>135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 ht="15.75" customHeight="1" x14ac:dyDescent="0.25">
      <c r="A76" s="75" t="s">
        <v>113</v>
      </c>
      <c r="B76" s="75"/>
      <c r="C76" s="75"/>
      <c r="D76" s="75"/>
      <c r="E76" s="75"/>
      <c r="F76" s="75"/>
    </row>
    <row r="77" spans="1:12" ht="15.75" customHeight="1" x14ac:dyDescent="0.25">
      <c r="A77" s="76" t="s">
        <v>180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 ht="15.75" customHeight="1" x14ac:dyDescent="0.25">
      <c r="A78" s="75" t="s">
        <v>114</v>
      </c>
      <c r="B78" s="75"/>
      <c r="C78" s="75"/>
      <c r="D78" s="75"/>
      <c r="E78" s="75"/>
      <c r="F78" s="75"/>
    </row>
    <row r="79" spans="1:12" ht="92.25" customHeight="1" x14ac:dyDescent="0.25">
      <c r="A79" s="89" t="s">
        <v>163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</row>
    <row r="80" spans="1:12" ht="18.75" x14ac:dyDescent="0.25">
      <c r="A80" s="101" t="s">
        <v>124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</row>
    <row r="81" spans="1:16" x14ac:dyDescent="0.25">
      <c r="A81" s="75" t="s">
        <v>116</v>
      </c>
      <c r="B81" s="75"/>
      <c r="C81" s="75"/>
      <c r="D81" s="75"/>
      <c r="E81" s="75"/>
      <c r="F81" s="75"/>
    </row>
    <row r="82" spans="1:16" x14ac:dyDescent="0.25">
      <c r="A82" s="76" t="s">
        <v>135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6" ht="18.75" customHeight="1" x14ac:dyDescent="0.25">
      <c r="A83" s="75" t="s">
        <v>118</v>
      </c>
      <c r="B83" s="75"/>
      <c r="C83" s="75"/>
      <c r="D83" s="75"/>
      <c r="E83" s="75"/>
      <c r="F83" s="75"/>
    </row>
    <row r="84" spans="1:16" ht="15" customHeight="1" x14ac:dyDescent="0.25">
      <c r="A84" s="76" t="s">
        <v>136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6" ht="18.75" customHeight="1" x14ac:dyDescent="0.25">
      <c r="A85" s="75" t="s">
        <v>117</v>
      </c>
      <c r="B85" s="75"/>
      <c r="C85" s="75"/>
      <c r="D85" s="75"/>
      <c r="E85" s="75"/>
      <c r="F85" s="75"/>
    </row>
    <row r="86" spans="1:16" ht="51.75" customHeight="1" x14ac:dyDescent="0.3">
      <c r="A86" s="144" t="s">
        <v>7</v>
      </c>
      <c r="B86" s="148"/>
      <c r="C86" s="145"/>
      <c r="D86" s="150" t="s">
        <v>45</v>
      </c>
      <c r="E86" s="152" t="s">
        <v>159</v>
      </c>
      <c r="F86" s="152" t="s">
        <v>8</v>
      </c>
      <c r="G86" s="144" t="s">
        <v>60</v>
      </c>
      <c r="H86" s="145"/>
      <c r="I86" s="144" t="s">
        <v>9</v>
      </c>
      <c r="J86" s="145"/>
      <c r="K86" s="92" t="s">
        <v>59</v>
      </c>
      <c r="L86" s="93"/>
      <c r="M86" s="2"/>
      <c r="N86" s="2"/>
      <c r="O86" s="2"/>
      <c r="P86" s="2"/>
    </row>
    <row r="87" spans="1:16" ht="17.25" x14ac:dyDescent="0.3">
      <c r="A87" s="146"/>
      <c r="B87" s="149"/>
      <c r="C87" s="147"/>
      <c r="D87" s="151"/>
      <c r="E87" s="153"/>
      <c r="F87" s="153"/>
      <c r="G87" s="146"/>
      <c r="H87" s="147"/>
      <c r="I87" s="146"/>
      <c r="J87" s="147"/>
      <c r="K87" s="94"/>
      <c r="L87" s="95"/>
      <c r="M87" s="2"/>
      <c r="N87" s="2"/>
      <c r="O87" s="2"/>
      <c r="P87" s="2"/>
    </row>
    <row r="88" spans="1:16" ht="17.25" x14ac:dyDescent="0.3">
      <c r="A88" s="67">
        <v>1</v>
      </c>
      <c r="B88" s="68"/>
      <c r="C88" s="69"/>
      <c r="D88" s="25">
        <v>2</v>
      </c>
      <c r="E88" s="27">
        <v>3</v>
      </c>
      <c r="F88" s="27">
        <v>4</v>
      </c>
      <c r="G88" s="67">
        <v>5</v>
      </c>
      <c r="H88" s="69"/>
      <c r="I88" s="67">
        <v>6</v>
      </c>
      <c r="J88" s="69"/>
      <c r="K88" s="90">
        <v>7</v>
      </c>
      <c r="L88" s="91"/>
      <c r="M88" s="2"/>
      <c r="N88" s="2"/>
      <c r="O88" s="2"/>
      <c r="P88" s="2"/>
    </row>
    <row r="89" spans="1:16" ht="17.25" x14ac:dyDescent="0.3">
      <c r="A89" s="65" t="s">
        <v>157</v>
      </c>
      <c r="B89" s="96"/>
      <c r="C89" s="66"/>
      <c r="D89" s="26" t="s">
        <v>158</v>
      </c>
      <c r="E89" s="27">
        <v>1400</v>
      </c>
      <c r="F89" s="27">
        <v>350</v>
      </c>
      <c r="G89" s="67">
        <f t="shared" ref="G89" si="9">E89*F89</f>
        <v>490000</v>
      </c>
      <c r="H89" s="69"/>
      <c r="I89" s="67">
        <v>50</v>
      </c>
      <c r="J89" s="69"/>
      <c r="K89" s="70">
        <f t="shared" ref="K89" si="10">E89*I89</f>
        <v>70000</v>
      </c>
      <c r="L89" s="72"/>
      <c r="M89" s="2"/>
      <c r="N89" s="2"/>
      <c r="O89" s="2"/>
      <c r="P89" s="2"/>
    </row>
    <row r="90" spans="1:16" ht="17.25" hidden="1" x14ac:dyDescent="0.3">
      <c r="A90" s="65"/>
      <c r="B90" s="96"/>
      <c r="C90" s="66"/>
      <c r="D90" s="26"/>
      <c r="E90" s="26"/>
      <c r="F90" s="26"/>
      <c r="G90" s="67">
        <f t="shared" ref="G90:G94" si="11">E90*F90</f>
        <v>0</v>
      </c>
      <c r="H90" s="69"/>
      <c r="I90" s="67"/>
      <c r="J90" s="69"/>
      <c r="K90" s="90">
        <f t="shared" ref="K90:K94" si="12">E90*I90</f>
        <v>0</v>
      </c>
      <c r="L90" s="91"/>
      <c r="M90" s="2"/>
      <c r="N90" s="2"/>
      <c r="O90" s="2"/>
      <c r="P90" s="2"/>
    </row>
    <row r="91" spans="1:16" ht="17.25" hidden="1" x14ac:dyDescent="0.3">
      <c r="A91" s="65"/>
      <c r="B91" s="96"/>
      <c r="C91" s="66"/>
      <c r="D91" s="26"/>
      <c r="E91" s="26"/>
      <c r="F91" s="26"/>
      <c r="G91" s="67">
        <f t="shared" si="11"/>
        <v>0</v>
      </c>
      <c r="H91" s="69"/>
      <c r="I91" s="67"/>
      <c r="J91" s="69"/>
      <c r="K91" s="90">
        <f t="shared" si="12"/>
        <v>0</v>
      </c>
      <c r="L91" s="91"/>
      <c r="M91" s="2"/>
      <c r="N91" s="2"/>
      <c r="O91" s="2"/>
      <c r="P91" s="2"/>
    </row>
    <row r="92" spans="1:16" ht="17.25" hidden="1" x14ac:dyDescent="0.3">
      <c r="A92" s="65"/>
      <c r="B92" s="96"/>
      <c r="C92" s="66"/>
      <c r="D92" s="26"/>
      <c r="E92" s="26"/>
      <c r="F92" s="26"/>
      <c r="G92" s="67">
        <f t="shared" si="11"/>
        <v>0</v>
      </c>
      <c r="H92" s="69"/>
      <c r="I92" s="67"/>
      <c r="J92" s="69"/>
      <c r="K92" s="90">
        <f t="shared" si="12"/>
        <v>0</v>
      </c>
      <c r="L92" s="91"/>
      <c r="M92" s="2"/>
      <c r="N92" s="2"/>
      <c r="O92" s="2"/>
      <c r="P92" s="2"/>
    </row>
    <row r="93" spans="1:16" ht="17.25" hidden="1" x14ac:dyDescent="0.3">
      <c r="A93" s="65"/>
      <c r="B93" s="96"/>
      <c r="C93" s="66"/>
      <c r="D93" s="26"/>
      <c r="E93" s="26"/>
      <c r="F93" s="26"/>
      <c r="G93" s="67">
        <f t="shared" si="11"/>
        <v>0</v>
      </c>
      <c r="H93" s="69"/>
      <c r="I93" s="67"/>
      <c r="J93" s="69"/>
      <c r="K93" s="90">
        <f t="shared" si="12"/>
        <v>0</v>
      </c>
      <c r="L93" s="91"/>
      <c r="M93" s="2"/>
      <c r="N93" s="2"/>
      <c r="O93" s="2"/>
      <c r="P93" s="2"/>
    </row>
    <row r="94" spans="1:16" ht="17.25" hidden="1" x14ac:dyDescent="0.3">
      <c r="A94" s="65"/>
      <c r="B94" s="96"/>
      <c r="C94" s="66"/>
      <c r="D94" s="26"/>
      <c r="E94" s="26"/>
      <c r="F94" s="26"/>
      <c r="G94" s="67">
        <f t="shared" si="11"/>
        <v>0</v>
      </c>
      <c r="H94" s="69"/>
      <c r="I94" s="67"/>
      <c r="J94" s="69"/>
      <c r="K94" s="90">
        <f t="shared" si="12"/>
        <v>0</v>
      </c>
      <c r="L94" s="91"/>
      <c r="M94" s="2"/>
      <c r="N94" s="2"/>
      <c r="O94" s="2"/>
      <c r="P94" s="2"/>
    </row>
    <row r="95" spans="1:16" ht="17.25" x14ac:dyDescent="0.3">
      <c r="A95" s="65" t="s">
        <v>10</v>
      </c>
      <c r="B95" s="96"/>
      <c r="C95" s="66"/>
      <c r="D95" s="26"/>
      <c r="E95" s="27">
        <f>SUM(E89:E94)</f>
        <v>1400</v>
      </c>
      <c r="F95" s="27" t="s">
        <v>11</v>
      </c>
      <c r="G95" s="67">
        <f>SUM(G89:G94)</f>
        <v>490000</v>
      </c>
      <c r="H95" s="69"/>
      <c r="I95" s="67" t="s">
        <v>11</v>
      </c>
      <c r="J95" s="69"/>
      <c r="K95" s="90">
        <f>SUM(K89:K94)</f>
        <v>70000</v>
      </c>
      <c r="L95" s="91"/>
      <c r="M95" s="2"/>
      <c r="N95" s="2"/>
      <c r="O95" s="2"/>
      <c r="P95" s="2"/>
    </row>
    <row r="96" spans="1:16" ht="17.25" x14ac:dyDescent="0.3">
      <c r="A96" s="14"/>
      <c r="B96" s="14"/>
      <c r="C96" s="14"/>
      <c r="D96" s="15"/>
      <c r="E96" s="15"/>
      <c r="F96" s="16"/>
      <c r="G96" s="16"/>
      <c r="H96" s="16"/>
      <c r="I96" s="16"/>
      <c r="J96" s="16"/>
      <c r="K96" s="17"/>
      <c r="L96" s="17"/>
      <c r="M96" s="2"/>
      <c r="N96" s="2"/>
      <c r="O96" s="2"/>
      <c r="P96" s="2"/>
    </row>
    <row r="97" spans="1:15" x14ac:dyDescent="0.25">
      <c r="A97" s="155" t="s">
        <v>119</v>
      </c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</row>
    <row r="98" spans="1:15" ht="18.75" customHeight="1" x14ac:dyDescent="0.3">
      <c r="A98" s="67" t="s">
        <v>12</v>
      </c>
      <c r="B98" s="68"/>
      <c r="C98" s="69"/>
      <c r="D98" s="67" t="s">
        <v>13</v>
      </c>
      <c r="E98" s="69"/>
      <c r="F98" s="73" t="s">
        <v>12</v>
      </c>
      <c r="G98" s="73"/>
      <c r="H98" s="73"/>
      <c r="I98" s="106" t="s">
        <v>13</v>
      </c>
      <c r="J98" s="107"/>
      <c r="K98" s="2"/>
      <c r="L98" s="2"/>
      <c r="M98" s="2"/>
      <c r="N98" s="2"/>
      <c r="O98" s="2"/>
    </row>
    <row r="99" spans="1:15" ht="17.25" x14ac:dyDescent="0.3">
      <c r="A99" s="65" t="s">
        <v>120</v>
      </c>
      <c r="B99" s="96"/>
      <c r="C99" s="66"/>
      <c r="D99" s="67">
        <v>0</v>
      </c>
      <c r="E99" s="69"/>
      <c r="F99" s="65" t="s">
        <v>122</v>
      </c>
      <c r="G99" s="96"/>
      <c r="H99" s="66"/>
      <c r="I99" s="114">
        <v>3000</v>
      </c>
      <c r="J99" s="115"/>
      <c r="K99" s="2"/>
      <c r="L99" s="2"/>
      <c r="M99" s="2"/>
      <c r="N99" s="2"/>
      <c r="O99" s="2"/>
    </row>
    <row r="100" spans="1:15" ht="17.25" x14ac:dyDescent="0.3">
      <c r="A100" s="65" t="s">
        <v>160</v>
      </c>
      <c r="B100" s="96"/>
      <c r="C100" s="66"/>
      <c r="D100" s="67">
        <v>7000</v>
      </c>
      <c r="E100" s="69"/>
      <c r="F100" s="113" t="s">
        <v>14</v>
      </c>
      <c r="G100" s="113"/>
      <c r="H100" s="113"/>
      <c r="I100" s="114">
        <v>3000</v>
      </c>
      <c r="J100" s="115"/>
      <c r="K100" s="2"/>
      <c r="L100" s="2"/>
      <c r="M100" s="2"/>
      <c r="N100" s="2"/>
      <c r="O100" s="2"/>
    </row>
    <row r="101" spans="1:15" ht="17.25" x14ac:dyDescent="0.3">
      <c r="A101" s="65" t="s">
        <v>121</v>
      </c>
      <c r="B101" s="96"/>
      <c r="C101" s="66"/>
      <c r="D101" s="67">
        <v>800</v>
      </c>
      <c r="E101" s="69"/>
      <c r="F101" s="113" t="s">
        <v>123</v>
      </c>
      <c r="G101" s="113"/>
      <c r="H101" s="113"/>
      <c r="I101" s="114">
        <f>E33*1.3</f>
        <v>0</v>
      </c>
      <c r="J101" s="115"/>
      <c r="K101" s="2"/>
      <c r="L101" s="2"/>
      <c r="M101" s="2"/>
      <c r="N101" s="2"/>
      <c r="O101" s="2"/>
    </row>
    <row r="102" spans="1:15" ht="17.25" customHeight="1" x14ac:dyDescent="0.3">
      <c r="A102" s="65"/>
      <c r="B102" s="96"/>
      <c r="C102" s="66"/>
      <c r="D102" s="67"/>
      <c r="E102" s="69"/>
      <c r="F102" s="67" t="s">
        <v>6</v>
      </c>
      <c r="G102" s="68"/>
      <c r="H102" s="69"/>
      <c r="I102" s="67">
        <f>SUM(D99:E102)+SUM(I99:J101)</f>
        <v>13800</v>
      </c>
      <c r="J102" s="69"/>
      <c r="K102" s="2"/>
      <c r="L102" s="2"/>
      <c r="M102" s="2"/>
      <c r="N102" s="2"/>
      <c r="O102" s="2"/>
    </row>
    <row r="103" spans="1:15" ht="17.25" x14ac:dyDescent="0.3">
      <c r="A103" s="3"/>
      <c r="B103" s="3"/>
      <c r="C103" s="3"/>
      <c r="D103" s="7"/>
      <c r="E103" s="7"/>
      <c r="F103" s="7"/>
      <c r="G103" s="7"/>
      <c r="H103" s="2"/>
      <c r="I103" s="2"/>
      <c r="J103" s="2"/>
      <c r="K103" s="2"/>
      <c r="L103" s="2"/>
    </row>
    <row r="104" spans="1:15" ht="18.75" x14ac:dyDescent="0.25">
      <c r="A104" s="158" t="s">
        <v>32</v>
      </c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</row>
    <row r="105" spans="1:15" ht="16.5" x14ac:dyDescent="0.2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</row>
    <row r="106" spans="1:15" ht="24" x14ac:dyDescent="0.25">
      <c r="A106" s="62" t="s">
        <v>15</v>
      </c>
      <c r="B106" s="63" t="s">
        <v>71</v>
      </c>
      <c r="C106" s="63" t="s">
        <v>72</v>
      </c>
      <c r="D106" s="63" t="s">
        <v>73</v>
      </c>
      <c r="E106" s="63" t="s">
        <v>74</v>
      </c>
      <c r="F106" s="63" t="s">
        <v>75</v>
      </c>
      <c r="G106" s="63" t="s">
        <v>76</v>
      </c>
      <c r="H106" s="63" t="s">
        <v>65</v>
      </c>
      <c r="I106" s="63" t="s">
        <v>66</v>
      </c>
      <c r="J106" s="63" t="s">
        <v>67</v>
      </c>
      <c r="K106" s="63" t="s">
        <v>68</v>
      </c>
      <c r="L106" s="63" t="s">
        <v>69</v>
      </c>
      <c r="M106" s="63" t="s">
        <v>70</v>
      </c>
      <c r="N106" s="59"/>
    </row>
    <row r="107" spans="1:15" x14ac:dyDescent="0.25">
      <c r="A107" s="60" t="s">
        <v>16</v>
      </c>
      <c r="B107" s="61">
        <v>0</v>
      </c>
      <c r="C107" s="61">
        <v>0</v>
      </c>
      <c r="D107" s="61">
        <v>0.8</v>
      </c>
      <c r="E107" s="61">
        <v>0.6</v>
      </c>
      <c r="F107" s="61">
        <v>0</v>
      </c>
      <c r="G107" s="61">
        <v>0</v>
      </c>
      <c r="H107" s="61">
        <v>0</v>
      </c>
      <c r="I107" s="61">
        <v>0</v>
      </c>
      <c r="J107" s="61">
        <v>0.5</v>
      </c>
      <c r="K107" s="61">
        <v>2</v>
      </c>
      <c r="L107" s="61">
        <v>2</v>
      </c>
      <c r="M107" s="61">
        <v>2</v>
      </c>
      <c r="N107" s="59"/>
    </row>
    <row r="108" spans="1:15" ht="48" customHeight="1" x14ac:dyDescent="0.25">
      <c r="A108" s="23" t="s">
        <v>17</v>
      </c>
      <c r="B108" s="23" t="s">
        <v>34</v>
      </c>
      <c r="C108" s="23" t="s">
        <v>35</v>
      </c>
      <c r="D108" s="23" t="s">
        <v>36</v>
      </c>
      <c r="E108" s="23" t="s">
        <v>43</v>
      </c>
      <c r="F108" s="23" t="s">
        <v>37</v>
      </c>
      <c r="G108" s="23" t="s">
        <v>38</v>
      </c>
      <c r="H108" s="23" t="s">
        <v>39</v>
      </c>
      <c r="I108" s="23" t="s">
        <v>40</v>
      </c>
      <c r="J108" s="23" t="s">
        <v>41</v>
      </c>
      <c r="K108" s="23" t="s">
        <v>44</v>
      </c>
      <c r="L108" s="23" t="s">
        <v>42</v>
      </c>
      <c r="M108" s="23" t="s">
        <v>61</v>
      </c>
      <c r="N108" s="23" t="s">
        <v>6</v>
      </c>
    </row>
    <row r="109" spans="1:15" x14ac:dyDescent="0.25">
      <c r="A109" s="47" t="s">
        <v>18</v>
      </c>
      <c r="B109" s="21">
        <f t="shared" ref="B109:D109" si="13">$G95*B107/6</f>
        <v>0</v>
      </c>
      <c r="C109" s="21">
        <f t="shared" si="13"/>
        <v>0</v>
      </c>
      <c r="D109" s="21">
        <f t="shared" si="13"/>
        <v>65333.333333333336</v>
      </c>
      <c r="E109" s="21">
        <f>$G95*E107/6</f>
        <v>49000</v>
      </c>
      <c r="F109" s="21">
        <f t="shared" ref="F109:M109" si="14">$G95*F107/6</f>
        <v>0</v>
      </c>
      <c r="G109" s="21">
        <f t="shared" si="14"/>
        <v>0</v>
      </c>
      <c r="H109" s="21">
        <f t="shared" si="14"/>
        <v>0</v>
      </c>
      <c r="I109" s="21">
        <f t="shared" si="14"/>
        <v>0</v>
      </c>
      <c r="J109" s="21">
        <f t="shared" si="14"/>
        <v>40833.333333333336</v>
      </c>
      <c r="K109" s="21">
        <f t="shared" si="14"/>
        <v>163333.33333333334</v>
      </c>
      <c r="L109" s="21">
        <f t="shared" si="14"/>
        <v>163333.33333333334</v>
      </c>
      <c r="M109" s="21">
        <f t="shared" si="14"/>
        <v>163333.33333333334</v>
      </c>
      <c r="N109" s="29">
        <f>SUM(B109:M109)</f>
        <v>645166.66666666674</v>
      </c>
    </row>
    <row r="110" spans="1:15" x14ac:dyDescent="0.25">
      <c r="A110" s="47" t="s">
        <v>19</v>
      </c>
      <c r="B110" s="21">
        <f>SUM(B111:B123)</f>
        <v>7600</v>
      </c>
      <c r="C110" s="21">
        <f t="shared" ref="C110:M110" si="15">SUM(C111:C123)</f>
        <v>6800</v>
      </c>
      <c r="D110" s="21">
        <f t="shared" si="15"/>
        <v>24773.333333333336</v>
      </c>
      <c r="E110" s="21">
        <f t="shared" si="15"/>
        <v>20280</v>
      </c>
      <c r="F110" s="21">
        <f t="shared" si="15"/>
        <v>6800</v>
      </c>
      <c r="G110" s="21">
        <f t="shared" si="15"/>
        <v>6800</v>
      </c>
      <c r="H110" s="21">
        <f t="shared" si="15"/>
        <v>6800</v>
      </c>
      <c r="I110" s="21">
        <f t="shared" si="15"/>
        <v>6800</v>
      </c>
      <c r="J110" s="21">
        <f t="shared" si="15"/>
        <v>18033.333333333332</v>
      </c>
      <c r="K110" s="21">
        <f t="shared" si="15"/>
        <v>51733.333333333328</v>
      </c>
      <c r="L110" s="21">
        <f t="shared" si="15"/>
        <v>51733.333333333328</v>
      </c>
      <c r="M110" s="21">
        <f t="shared" si="15"/>
        <v>51733.333333333328</v>
      </c>
      <c r="N110" s="29">
        <f t="shared" ref="N110:N127" si="16">SUM(B110:M110)</f>
        <v>259886.66666666663</v>
      </c>
    </row>
    <row r="111" spans="1:15" x14ac:dyDescent="0.25">
      <c r="A111" s="48" t="s">
        <v>77</v>
      </c>
      <c r="B111" s="21">
        <f t="shared" ref="B111:D111" si="17">$K95*B107/6</f>
        <v>0</v>
      </c>
      <c r="C111" s="21">
        <f t="shared" si="17"/>
        <v>0</v>
      </c>
      <c r="D111" s="21">
        <f t="shared" si="17"/>
        <v>9333.3333333333339</v>
      </c>
      <c r="E111" s="21">
        <f>$K95*E107/6</f>
        <v>7000</v>
      </c>
      <c r="F111" s="21">
        <f t="shared" ref="F111:M111" si="18">$K95*F107/6</f>
        <v>0</v>
      </c>
      <c r="G111" s="21">
        <f t="shared" si="18"/>
        <v>0</v>
      </c>
      <c r="H111" s="21">
        <f t="shared" si="18"/>
        <v>0</v>
      </c>
      <c r="I111" s="21">
        <f t="shared" si="18"/>
        <v>0</v>
      </c>
      <c r="J111" s="21">
        <f t="shared" si="18"/>
        <v>5833.333333333333</v>
      </c>
      <c r="K111" s="21">
        <f t="shared" si="18"/>
        <v>23333.333333333332</v>
      </c>
      <c r="L111" s="21">
        <f t="shared" si="18"/>
        <v>23333.333333333332</v>
      </c>
      <c r="M111" s="21">
        <f t="shared" si="18"/>
        <v>23333.333333333332</v>
      </c>
      <c r="N111" s="29">
        <f t="shared" ref="N111" si="19">SUM(B111:M111)</f>
        <v>92166.666666666657</v>
      </c>
    </row>
    <row r="112" spans="1:15" x14ac:dyDescent="0.25">
      <c r="A112" s="48" t="str">
        <f>A99</f>
        <v>Аренда помещения</v>
      </c>
      <c r="B112" s="21">
        <f>$D99</f>
        <v>0</v>
      </c>
      <c r="C112" s="21">
        <f t="shared" ref="C112:M112" si="20">$D99</f>
        <v>0</v>
      </c>
      <c r="D112" s="21">
        <f t="shared" si="20"/>
        <v>0</v>
      </c>
      <c r="E112" s="21">
        <f t="shared" si="20"/>
        <v>0</v>
      </c>
      <c r="F112" s="21">
        <f t="shared" si="20"/>
        <v>0</v>
      </c>
      <c r="G112" s="21">
        <f t="shared" si="20"/>
        <v>0</v>
      </c>
      <c r="H112" s="21">
        <f t="shared" si="20"/>
        <v>0</v>
      </c>
      <c r="I112" s="21">
        <f t="shared" si="20"/>
        <v>0</v>
      </c>
      <c r="J112" s="21">
        <f t="shared" si="20"/>
        <v>0</v>
      </c>
      <c r="K112" s="21">
        <f t="shared" si="20"/>
        <v>0</v>
      </c>
      <c r="L112" s="21">
        <f t="shared" si="20"/>
        <v>0</v>
      </c>
      <c r="M112" s="21">
        <f t="shared" si="20"/>
        <v>0</v>
      </c>
      <c r="N112" s="29">
        <f t="shared" si="16"/>
        <v>0</v>
      </c>
    </row>
    <row r="113" spans="1:14" ht="24" customHeight="1" x14ac:dyDescent="0.25">
      <c r="A113" s="48" t="str">
        <f>A100</f>
        <v>Одноразовый материал</v>
      </c>
      <c r="B113" s="21">
        <f>$D100*B107</f>
        <v>0</v>
      </c>
      <c r="C113" s="21">
        <f t="shared" ref="C113:M113" si="21">$D100*C107</f>
        <v>0</v>
      </c>
      <c r="D113" s="21">
        <f t="shared" si="21"/>
        <v>5600</v>
      </c>
      <c r="E113" s="21">
        <f t="shared" si="21"/>
        <v>4200</v>
      </c>
      <c r="F113" s="21">
        <f t="shared" si="21"/>
        <v>0</v>
      </c>
      <c r="G113" s="21">
        <f t="shared" si="21"/>
        <v>0</v>
      </c>
      <c r="H113" s="21">
        <f t="shared" si="21"/>
        <v>0</v>
      </c>
      <c r="I113" s="21">
        <f t="shared" si="21"/>
        <v>0</v>
      </c>
      <c r="J113" s="21">
        <f t="shared" si="21"/>
        <v>3500</v>
      </c>
      <c r="K113" s="21">
        <f t="shared" si="21"/>
        <v>14000</v>
      </c>
      <c r="L113" s="21">
        <f t="shared" si="21"/>
        <v>14000</v>
      </c>
      <c r="M113" s="21">
        <f t="shared" si="21"/>
        <v>14000</v>
      </c>
      <c r="N113" s="29">
        <f t="shared" ref="N113:N115" si="22">SUM(B113:M113)</f>
        <v>55300</v>
      </c>
    </row>
    <row r="114" spans="1:14" ht="19.5" hidden="1" customHeight="1" x14ac:dyDescent="0.25">
      <c r="A114" s="48" t="str">
        <f>A97</f>
        <v>Ежемесячные затраты:</v>
      </c>
      <c r="B114" s="21">
        <f t="shared" ref="B114:B115" si="23">$D101</f>
        <v>800</v>
      </c>
      <c r="C114" s="21">
        <f t="shared" ref="C114:M114" si="24">$D97</f>
        <v>0</v>
      </c>
      <c r="D114" s="21">
        <f t="shared" si="24"/>
        <v>0</v>
      </c>
      <c r="E114" s="21">
        <f t="shared" si="24"/>
        <v>0</v>
      </c>
      <c r="F114" s="21">
        <f t="shared" si="24"/>
        <v>0</v>
      </c>
      <c r="G114" s="21">
        <f t="shared" si="24"/>
        <v>0</v>
      </c>
      <c r="H114" s="21">
        <f t="shared" si="24"/>
        <v>0</v>
      </c>
      <c r="I114" s="21">
        <f t="shared" si="24"/>
        <v>0</v>
      </c>
      <c r="J114" s="21">
        <f t="shared" si="24"/>
        <v>0</v>
      </c>
      <c r="K114" s="21">
        <f t="shared" si="24"/>
        <v>0</v>
      </c>
      <c r="L114" s="21">
        <f t="shared" si="24"/>
        <v>0</v>
      </c>
      <c r="M114" s="21">
        <f t="shared" si="24"/>
        <v>0</v>
      </c>
      <c r="N114" s="29">
        <f t="shared" si="22"/>
        <v>800</v>
      </c>
    </row>
    <row r="115" spans="1:14" ht="25.5" hidden="1" x14ac:dyDescent="0.25">
      <c r="A115" s="48" t="str">
        <f>A98</f>
        <v>Наименование</v>
      </c>
      <c r="B115" s="21">
        <f t="shared" si="23"/>
        <v>0</v>
      </c>
      <c r="C115" s="21" t="str">
        <f t="shared" ref="C115:M115" si="25">$D98</f>
        <v>Руб./мес.</v>
      </c>
      <c r="D115" s="21" t="str">
        <f t="shared" si="25"/>
        <v>Руб./мес.</v>
      </c>
      <c r="E115" s="21" t="str">
        <f t="shared" si="25"/>
        <v>Руб./мес.</v>
      </c>
      <c r="F115" s="21" t="str">
        <f t="shared" si="25"/>
        <v>Руб./мес.</v>
      </c>
      <c r="G115" s="21" t="str">
        <f t="shared" si="25"/>
        <v>Руб./мес.</v>
      </c>
      <c r="H115" s="21" t="str">
        <f t="shared" si="25"/>
        <v>Руб./мес.</v>
      </c>
      <c r="I115" s="21" t="str">
        <f t="shared" si="25"/>
        <v>Руб./мес.</v>
      </c>
      <c r="J115" s="21" t="str">
        <f t="shared" si="25"/>
        <v>Руб./мес.</v>
      </c>
      <c r="K115" s="21" t="str">
        <f t="shared" si="25"/>
        <v>Руб./мес.</v>
      </c>
      <c r="L115" s="21" t="str">
        <f t="shared" si="25"/>
        <v>Руб./мес.</v>
      </c>
      <c r="M115" s="21" t="str">
        <f t="shared" si="25"/>
        <v>Руб./мес.</v>
      </c>
      <c r="N115" s="29">
        <f t="shared" si="22"/>
        <v>0</v>
      </c>
    </row>
    <row r="116" spans="1:14" ht="15.75" customHeight="1" x14ac:dyDescent="0.25">
      <c r="A116" s="48" t="str">
        <f>A101</f>
        <v>Банковское обслуживание</v>
      </c>
      <c r="B116" s="21">
        <f>$D101*B107</f>
        <v>0</v>
      </c>
      <c r="C116" s="21">
        <f t="shared" ref="C116:M116" si="26">$D101*C107</f>
        <v>0</v>
      </c>
      <c r="D116" s="21">
        <f t="shared" si="26"/>
        <v>640</v>
      </c>
      <c r="E116" s="21">
        <f t="shared" si="26"/>
        <v>480</v>
      </c>
      <c r="F116" s="21">
        <f t="shared" si="26"/>
        <v>0</v>
      </c>
      <c r="G116" s="21">
        <f t="shared" si="26"/>
        <v>0</v>
      </c>
      <c r="H116" s="21">
        <f t="shared" si="26"/>
        <v>0</v>
      </c>
      <c r="I116" s="21">
        <f t="shared" si="26"/>
        <v>0</v>
      </c>
      <c r="J116" s="21">
        <f t="shared" si="26"/>
        <v>400</v>
      </c>
      <c r="K116" s="21">
        <f t="shared" si="26"/>
        <v>1600</v>
      </c>
      <c r="L116" s="21">
        <f t="shared" si="26"/>
        <v>1600</v>
      </c>
      <c r="M116" s="21">
        <f t="shared" si="26"/>
        <v>1600</v>
      </c>
      <c r="N116" s="29">
        <f t="shared" si="16"/>
        <v>6320</v>
      </c>
    </row>
    <row r="117" spans="1:14" ht="19.5" hidden="1" customHeight="1" x14ac:dyDescent="0.25">
      <c r="A117" s="48" t="str">
        <f>A101</f>
        <v>Банковское обслуживание</v>
      </c>
      <c r="B117" s="21">
        <f t="shared" ref="B117:M117" si="27">$D101</f>
        <v>800</v>
      </c>
      <c r="C117" s="21">
        <f t="shared" si="27"/>
        <v>800</v>
      </c>
      <c r="D117" s="21">
        <f t="shared" si="27"/>
        <v>800</v>
      </c>
      <c r="E117" s="21">
        <f t="shared" si="27"/>
        <v>800</v>
      </c>
      <c r="F117" s="21">
        <f t="shared" si="27"/>
        <v>800</v>
      </c>
      <c r="G117" s="21">
        <f t="shared" si="27"/>
        <v>800</v>
      </c>
      <c r="H117" s="21">
        <f t="shared" si="27"/>
        <v>800</v>
      </c>
      <c r="I117" s="21">
        <f t="shared" si="27"/>
        <v>800</v>
      </c>
      <c r="J117" s="21">
        <f t="shared" si="27"/>
        <v>800</v>
      </c>
      <c r="K117" s="21">
        <f t="shared" si="27"/>
        <v>800</v>
      </c>
      <c r="L117" s="21">
        <f t="shared" si="27"/>
        <v>800</v>
      </c>
      <c r="M117" s="21">
        <f t="shared" si="27"/>
        <v>800</v>
      </c>
      <c r="N117" s="29">
        <f t="shared" si="16"/>
        <v>9600</v>
      </c>
    </row>
    <row r="118" spans="1:14" hidden="1" x14ac:dyDescent="0.25">
      <c r="A118" s="48">
        <f>A102</f>
        <v>0</v>
      </c>
      <c r="B118" s="21">
        <f t="shared" ref="B118:M118" si="28">$D102</f>
        <v>0</v>
      </c>
      <c r="C118" s="21">
        <f t="shared" si="28"/>
        <v>0</v>
      </c>
      <c r="D118" s="21">
        <f t="shared" si="28"/>
        <v>0</v>
      </c>
      <c r="E118" s="21">
        <f t="shared" si="28"/>
        <v>0</v>
      </c>
      <c r="F118" s="21">
        <f t="shared" si="28"/>
        <v>0</v>
      </c>
      <c r="G118" s="21">
        <f t="shared" si="28"/>
        <v>0</v>
      </c>
      <c r="H118" s="21">
        <f t="shared" si="28"/>
        <v>0</v>
      </c>
      <c r="I118" s="21">
        <f t="shared" si="28"/>
        <v>0</v>
      </c>
      <c r="J118" s="21">
        <f t="shared" si="28"/>
        <v>0</v>
      </c>
      <c r="K118" s="21">
        <f t="shared" si="28"/>
        <v>0</v>
      </c>
      <c r="L118" s="21">
        <f t="shared" si="28"/>
        <v>0</v>
      </c>
      <c r="M118" s="21">
        <f t="shared" si="28"/>
        <v>0</v>
      </c>
      <c r="N118" s="29">
        <f t="shared" si="16"/>
        <v>0</v>
      </c>
    </row>
    <row r="119" spans="1:14" ht="14.25" customHeight="1" x14ac:dyDescent="0.25">
      <c r="A119" s="48" t="str">
        <f>F99</f>
        <v>Коммунальные платежи</v>
      </c>
      <c r="B119" s="21">
        <f>$I99*B107</f>
        <v>0</v>
      </c>
      <c r="C119" s="21">
        <f t="shared" ref="C119:M119" si="29">$I99*C107</f>
        <v>0</v>
      </c>
      <c r="D119" s="21">
        <f t="shared" si="29"/>
        <v>2400</v>
      </c>
      <c r="E119" s="21">
        <f t="shared" si="29"/>
        <v>1800</v>
      </c>
      <c r="F119" s="21">
        <f t="shared" si="29"/>
        <v>0</v>
      </c>
      <c r="G119" s="21">
        <f t="shared" si="29"/>
        <v>0</v>
      </c>
      <c r="H119" s="21">
        <f t="shared" si="29"/>
        <v>0</v>
      </c>
      <c r="I119" s="21">
        <f t="shared" si="29"/>
        <v>0</v>
      </c>
      <c r="J119" s="21">
        <f t="shared" si="29"/>
        <v>1500</v>
      </c>
      <c r="K119" s="21">
        <f t="shared" si="29"/>
        <v>6000</v>
      </c>
      <c r="L119" s="21">
        <f t="shared" si="29"/>
        <v>6000</v>
      </c>
      <c r="M119" s="21">
        <f t="shared" si="29"/>
        <v>6000</v>
      </c>
      <c r="N119" s="29">
        <f t="shared" si="16"/>
        <v>23700</v>
      </c>
    </row>
    <row r="120" spans="1:14" ht="15" customHeight="1" x14ac:dyDescent="0.25">
      <c r="A120" s="48" t="str">
        <f>F100</f>
        <v>Реклама</v>
      </c>
      <c r="B120" s="21">
        <f t="shared" ref="B120:M121" si="30">$I100</f>
        <v>3000</v>
      </c>
      <c r="C120" s="21">
        <f t="shared" si="30"/>
        <v>3000</v>
      </c>
      <c r="D120" s="21">
        <f t="shared" si="30"/>
        <v>3000</v>
      </c>
      <c r="E120" s="21">
        <f t="shared" si="30"/>
        <v>3000</v>
      </c>
      <c r="F120" s="21">
        <f t="shared" si="30"/>
        <v>3000</v>
      </c>
      <c r="G120" s="21">
        <f t="shared" si="30"/>
        <v>3000</v>
      </c>
      <c r="H120" s="21">
        <f t="shared" si="30"/>
        <v>3000</v>
      </c>
      <c r="I120" s="21">
        <f t="shared" si="30"/>
        <v>3000</v>
      </c>
      <c r="J120" s="21">
        <f t="shared" si="30"/>
        <v>3000</v>
      </c>
      <c r="K120" s="21">
        <f t="shared" si="30"/>
        <v>3000</v>
      </c>
      <c r="L120" s="21">
        <f t="shared" si="30"/>
        <v>3000</v>
      </c>
      <c r="M120" s="21">
        <f t="shared" si="30"/>
        <v>3000</v>
      </c>
      <c r="N120" s="29">
        <f t="shared" ref="N120" si="31">SUM(B120:M120)</f>
        <v>36000</v>
      </c>
    </row>
    <row r="121" spans="1:14" x14ac:dyDescent="0.25">
      <c r="A121" s="48" t="str">
        <f>F101</f>
        <v>ФОТ</v>
      </c>
      <c r="B121" s="21">
        <f t="shared" si="30"/>
        <v>0</v>
      </c>
      <c r="C121" s="21">
        <f t="shared" si="30"/>
        <v>0</v>
      </c>
      <c r="D121" s="21">
        <f t="shared" si="30"/>
        <v>0</v>
      </c>
      <c r="E121" s="21">
        <f t="shared" si="30"/>
        <v>0</v>
      </c>
      <c r="F121" s="21">
        <f t="shared" si="30"/>
        <v>0</v>
      </c>
      <c r="G121" s="21">
        <f t="shared" si="30"/>
        <v>0</v>
      </c>
      <c r="H121" s="21">
        <f t="shared" si="30"/>
        <v>0</v>
      </c>
      <c r="I121" s="21">
        <f t="shared" si="30"/>
        <v>0</v>
      </c>
      <c r="J121" s="21">
        <f t="shared" si="30"/>
        <v>0</v>
      </c>
      <c r="K121" s="21">
        <f t="shared" si="30"/>
        <v>0</v>
      </c>
      <c r="L121" s="21">
        <f t="shared" si="30"/>
        <v>0</v>
      </c>
      <c r="M121" s="21">
        <f t="shared" si="30"/>
        <v>0</v>
      </c>
      <c r="N121" s="29">
        <f t="shared" si="16"/>
        <v>0</v>
      </c>
    </row>
    <row r="122" spans="1:14" hidden="1" x14ac:dyDescent="0.25">
      <c r="A122" s="48" t="str">
        <f>F100</f>
        <v>Реклама</v>
      </c>
      <c r="B122" s="21">
        <f t="shared" ref="B122:M122" si="32">$I100</f>
        <v>3000</v>
      </c>
      <c r="C122" s="21">
        <f t="shared" si="32"/>
        <v>3000</v>
      </c>
      <c r="D122" s="21">
        <f t="shared" si="32"/>
        <v>3000</v>
      </c>
      <c r="E122" s="21">
        <f t="shared" si="32"/>
        <v>3000</v>
      </c>
      <c r="F122" s="21">
        <f t="shared" si="32"/>
        <v>3000</v>
      </c>
      <c r="G122" s="21">
        <f t="shared" si="32"/>
        <v>3000</v>
      </c>
      <c r="H122" s="21">
        <f t="shared" si="32"/>
        <v>3000</v>
      </c>
      <c r="I122" s="21">
        <f t="shared" si="32"/>
        <v>3000</v>
      </c>
      <c r="J122" s="21">
        <f t="shared" si="32"/>
        <v>3000</v>
      </c>
      <c r="K122" s="21">
        <f t="shared" si="32"/>
        <v>3000</v>
      </c>
      <c r="L122" s="21">
        <f t="shared" si="32"/>
        <v>3000</v>
      </c>
      <c r="M122" s="21">
        <f t="shared" si="32"/>
        <v>3000</v>
      </c>
      <c r="N122" s="29">
        <f t="shared" si="16"/>
        <v>36000</v>
      </c>
    </row>
    <row r="123" spans="1:14" hidden="1" x14ac:dyDescent="0.25">
      <c r="A123" s="48" t="str">
        <f>F101</f>
        <v>ФОТ</v>
      </c>
      <c r="B123" s="21">
        <f t="shared" ref="B123:M123" si="33">$I101</f>
        <v>0</v>
      </c>
      <c r="C123" s="21">
        <f t="shared" si="33"/>
        <v>0</v>
      </c>
      <c r="D123" s="21">
        <f t="shared" si="33"/>
        <v>0</v>
      </c>
      <c r="E123" s="21">
        <f t="shared" si="33"/>
        <v>0</v>
      </c>
      <c r="F123" s="21">
        <f t="shared" si="33"/>
        <v>0</v>
      </c>
      <c r="G123" s="21">
        <f t="shared" si="33"/>
        <v>0</v>
      </c>
      <c r="H123" s="21">
        <f t="shared" si="33"/>
        <v>0</v>
      </c>
      <c r="I123" s="21">
        <f t="shared" si="33"/>
        <v>0</v>
      </c>
      <c r="J123" s="21">
        <f t="shared" si="33"/>
        <v>0</v>
      </c>
      <c r="K123" s="21">
        <f t="shared" si="33"/>
        <v>0</v>
      </c>
      <c r="L123" s="21">
        <f t="shared" si="33"/>
        <v>0</v>
      </c>
      <c r="M123" s="21">
        <f t="shared" si="33"/>
        <v>0</v>
      </c>
      <c r="N123" s="29">
        <f t="shared" si="16"/>
        <v>0</v>
      </c>
    </row>
    <row r="124" spans="1:14" x14ac:dyDescent="0.25">
      <c r="A124" s="47" t="s">
        <v>20</v>
      </c>
      <c r="B124" s="21">
        <f t="shared" ref="B124:M124" si="34">SUM(B125:B126)</f>
        <v>0</v>
      </c>
      <c r="C124" s="21">
        <f t="shared" si="34"/>
        <v>0</v>
      </c>
      <c r="D124" s="21">
        <f t="shared" si="34"/>
        <v>2613.3333333333335</v>
      </c>
      <c r="E124" s="21">
        <f t="shared" si="34"/>
        <v>1960</v>
      </c>
      <c r="F124" s="21">
        <f t="shared" si="34"/>
        <v>0</v>
      </c>
      <c r="G124" s="21">
        <f t="shared" si="34"/>
        <v>0</v>
      </c>
      <c r="H124" s="21">
        <f t="shared" si="34"/>
        <v>0</v>
      </c>
      <c r="I124" s="21">
        <f t="shared" si="34"/>
        <v>0</v>
      </c>
      <c r="J124" s="21">
        <f t="shared" si="34"/>
        <v>1633.3333333333335</v>
      </c>
      <c r="K124" s="21">
        <f t="shared" si="34"/>
        <v>6533.3333333333339</v>
      </c>
      <c r="L124" s="21">
        <f t="shared" si="34"/>
        <v>6533.3333333333339</v>
      </c>
      <c r="M124" s="21">
        <f t="shared" si="34"/>
        <v>6533.3333333333339</v>
      </c>
      <c r="N124" s="29">
        <f t="shared" si="16"/>
        <v>25806.666666666672</v>
      </c>
    </row>
    <row r="125" spans="1:14" x14ac:dyDescent="0.25">
      <c r="A125" s="48" t="s">
        <v>64</v>
      </c>
      <c r="B125" s="21">
        <f t="shared" ref="B125:M125" si="35">B109*0.04</f>
        <v>0</v>
      </c>
      <c r="C125" s="21">
        <f t="shared" si="35"/>
        <v>0</v>
      </c>
      <c r="D125" s="21">
        <f t="shared" si="35"/>
        <v>2613.3333333333335</v>
      </c>
      <c r="E125" s="21">
        <f t="shared" si="35"/>
        <v>1960</v>
      </c>
      <c r="F125" s="21">
        <f t="shared" si="35"/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1633.3333333333335</v>
      </c>
      <c r="K125" s="21">
        <f t="shared" si="35"/>
        <v>6533.3333333333339</v>
      </c>
      <c r="L125" s="21">
        <f t="shared" si="35"/>
        <v>6533.3333333333339</v>
      </c>
      <c r="M125" s="21">
        <f t="shared" si="35"/>
        <v>6533.3333333333339</v>
      </c>
      <c r="N125" s="29">
        <f t="shared" si="16"/>
        <v>25806.666666666672</v>
      </c>
    </row>
    <row r="126" spans="1:14" hidden="1" x14ac:dyDescent="0.25">
      <c r="A126" s="48" t="s">
        <v>46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9"/>
      <c r="N126" s="29">
        <f t="shared" si="16"/>
        <v>0</v>
      </c>
    </row>
    <row r="127" spans="1:14" x14ac:dyDescent="0.25">
      <c r="A127" s="47" t="s">
        <v>21</v>
      </c>
      <c r="B127" s="21">
        <f t="shared" ref="B127:M127" si="36">B109-B110-B124</f>
        <v>-7600</v>
      </c>
      <c r="C127" s="21">
        <f t="shared" si="36"/>
        <v>-6800</v>
      </c>
      <c r="D127" s="21">
        <f t="shared" si="36"/>
        <v>37946.666666666664</v>
      </c>
      <c r="E127" s="21">
        <f t="shared" si="36"/>
        <v>26760</v>
      </c>
      <c r="F127" s="21">
        <f t="shared" si="36"/>
        <v>-6800</v>
      </c>
      <c r="G127" s="21">
        <f t="shared" si="36"/>
        <v>-6800</v>
      </c>
      <c r="H127" s="21">
        <f t="shared" si="36"/>
        <v>-6800</v>
      </c>
      <c r="I127" s="21">
        <f t="shared" si="36"/>
        <v>-6800</v>
      </c>
      <c r="J127" s="21">
        <f t="shared" si="36"/>
        <v>21166.666666666672</v>
      </c>
      <c r="K127" s="21">
        <f t="shared" si="36"/>
        <v>105066.66666666669</v>
      </c>
      <c r="L127" s="21">
        <f t="shared" si="36"/>
        <v>105066.66666666669</v>
      </c>
      <c r="M127" s="21">
        <f t="shared" si="36"/>
        <v>105066.66666666669</v>
      </c>
      <c r="N127" s="29">
        <f t="shared" si="16"/>
        <v>359473.33333333337</v>
      </c>
    </row>
    <row r="128" spans="1:14" ht="29.25" customHeight="1" x14ac:dyDescent="0.25">
      <c r="A128" s="49">
        <f>-E62</f>
        <v>-350098</v>
      </c>
      <c r="B128" s="22">
        <f>A128+B127</f>
        <v>-357698</v>
      </c>
      <c r="C128" s="22">
        <f t="shared" ref="C128:M128" si="37">B128+C127</f>
        <v>-364498</v>
      </c>
      <c r="D128" s="22">
        <f t="shared" si="37"/>
        <v>-326551.33333333331</v>
      </c>
      <c r="E128" s="22">
        <f t="shared" si="37"/>
        <v>-299791.33333333331</v>
      </c>
      <c r="F128" s="22">
        <f t="shared" si="37"/>
        <v>-306591.33333333331</v>
      </c>
      <c r="G128" s="22">
        <f t="shared" si="37"/>
        <v>-313391.33333333331</v>
      </c>
      <c r="H128" s="22">
        <f t="shared" si="37"/>
        <v>-320191.33333333331</v>
      </c>
      <c r="I128" s="22">
        <f t="shared" si="37"/>
        <v>-326991.33333333331</v>
      </c>
      <c r="J128" s="22">
        <f t="shared" si="37"/>
        <v>-305824.66666666663</v>
      </c>
      <c r="K128" s="22">
        <f t="shared" si="37"/>
        <v>-200757.99999999994</v>
      </c>
      <c r="L128" s="22">
        <f t="shared" si="37"/>
        <v>-95691.333333333256</v>
      </c>
      <c r="M128" s="22">
        <f t="shared" si="37"/>
        <v>9375.3333333334303</v>
      </c>
      <c r="N128" s="29"/>
    </row>
    <row r="130" spans="1:14" ht="16.5" x14ac:dyDescent="0.25">
      <c r="A130" s="12" t="s">
        <v>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3"/>
      <c r="N130" s="13"/>
    </row>
    <row r="131" spans="1:14" ht="31.5" customHeight="1" x14ac:dyDescent="0.25">
      <c r="A131" s="21" t="s">
        <v>23</v>
      </c>
      <c r="B131" s="118" t="s">
        <v>33</v>
      </c>
      <c r="C131" s="119"/>
      <c r="D131" s="78" t="s">
        <v>24</v>
      </c>
      <c r="E131" s="78"/>
      <c r="F131" s="30"/>
      <c r="G131" s="78" t="s">
        <v>55</v>
      </c>
      <c r="H131" s="78"/>
      <c r="I131" s="78"/>
      <c r="J131" s="78"/>
      <c r="K131" s="78"/>
      <c r="L131" s="31" t="s">
        <v>56</v>
      </c>
      <c r="M131" s="78" t="s">
        <v>58</v>
      </c>
      <c r="N131" s="78"/>
    </row>
    <row r="132" spans="1:14" ht="18" customHeight="1" x14ac:dyDescent="0.25">
      <c r="A132" s="32" t="s">
        <v>25</v>
      </c>
      <c r="B132" s="120">
        <f>D132/12</f>
        <v>53763.888888888898</v>
      </c>
      <c r="C132" s="121"/>
      <c r="D132" s="122">
        <f>N109</f>
        <v>645166.66666666674</v>
      </c>
      <c r="E132" s="123"/>
      <c r="F132" s="30"/>
      <c r="G132" s="116" t="s">
        <v>47</v>
      </c>
      <c r="H132" s="116"/>
      <c r="I132" s="116"/>
      <c r="J132" s="116"/>
      <c r="K132" s="116"/>
      <c r="L132" s="21" t="s">
        <v>52</v>
      </c>
      <c r="M132" s="78">
        <f>E62</f>
        <v>350098</v>
      </c>
      <c r="N132" s="78"/>
    </row>
    <row r="133" spans="1:14" x14ac:dyDescent="0.25">
      <c r="A133" s="32" t="s">
        <v>26</v>
      </c>
      <c r="B133" s="120">
        <f>D133/12</f>
        <v>7680.5555555555547</v>
      </c>
      <c r="C133" s="121"/>
      <c r="D133" s="122">
        <f>N111</f>
        <v>92166.666666666657</v>
      </c>
      <c r="E133" s="123"/>
      <c r="F133" s="30"/>
      <c r="G133" s="117" t="s">
        <v>48</v>
      </c>
      <c r="H133" s="117"/>
      <c r="I133" s="117"/>
      <c r="J133" s="117"/>
      <c r="K133" s="117"/>
      <c r="L133" s="21" t="s">
        <v>52</v>
      </c>
      <c r="M133" s="140">
        <f>B132</f>
        <v>53763.888888888898</v>
      </c>
      <c r="N133" s="140"/>
    </row>
    <row r="134" spans="1:14" x14ac:dyDescent="0.25">
      <c r="A134" s="32" t="s">
        <v>27</v>
      </c>
      <c r="B134" s="120">
        <f t="shared" ref="B134:B136" si="38">D134/12</f>
        <v>13976.666666666664</v>
      </c>
      <c r="C134" s="121"/>
      <c r="D134" s="122">
        <f>N110-N111</f>
        <v>167719.99999999997</v>
      </c>
      <c r="E134" s="123"/>
      <c r="F134" s="30"/>
      <c r="G134" s="117" t="s">
        <v>49</v>
      </c>
      <c r="H134" s="117"/>
      <c r="I134" s="117"/>
      <c r="J134" s="117"/>
      <c r="K134" s="117"/>
      <c r="L134" s="21" t="s">
        <v>52</v>
      </c>
      <c r="M134" s="140">
        <f>B133</f>
        <v>7680.5555555555547</v>
      </c>
      <c r="N134" s="140"/>
    </row>
    <row r="135" spans="1:14" ht="26.25" customHeight="1" x14ac:dyDescent="0.25">
      <c r="A135" s="32" t="s">
        <v>28</v>
      </c>
      <c r="B135" s="120">
        <f t="shared" si="38"/>
        <v>2150.5555555555561</v>
      </c>
      <c r="C135" s="121"/>
      <c r="D135" s="122">
        <f>N124</f>
        <v>25806.666666666672</v>
      </c>
      <c r="E135" s="123"/>
      <c r="F135" s="30"/>
      <c r="G135" s="117" t="s">
        <v>57</v>
      </c>
      <c r="H135" s="117"/>
      <c r="I135" s="117"/>
      <c r="J135" s="117"/>
      <c r="K135" s="117"/>
      <c r="L135" s="21" t="s">
        <v>52</v>
      </c>
      <c r="M135" s="140">
        <f>B136</f>
        <v>29956.11111111112</v>
      </c>
      <c r="N135" s="140"/>
    </row>
    <row r="136" spans="1:14" ht="26.25" customHeight="1" x14ac:dyDescent="0.25">
      <c r="A136" s="32" t="s">
        <v>29</v>
      </c>
      <c r="B136" s="120">
        <f t="shared" si="38"/>
        <v>29956.11111111112</v>
      </c>
      <c r="C136" s="121"/>
      <c r="D136" s="122">
        <f>D132-D133-D134-D135</f>
        <v>359473.33333333343</v>
      </c>
      <c r="E136" s="123"/>
      <c r="F136" s="30"/>
      <c r="G136" s="117" t="s">
        <v>50</v>
      </c>
      <c r="H136" s="117"/>
      <c r="I136" s="117"/>
      <c r="J136" s="117"/>
      <c r="K136" s="117"/>
      <c r="L136" s="21" t="s">
        <v>53</v>
      </c>
      <c r="M136" s="141">
        <v>11</v>
      </c>
      <c r="N136" s="142"/>
    </row>
    <row r="137" spans="1:14" x14ac:dyDescent="0.25">
      <c r="A137" s="34"/>
      <c r="B137" s="35"/>
      <c r="C137" s="35"/>
      <c r="D137" s="30"/>
      <c r="E137" s="30"/>
      <c r="F137" s="30"/>
      <c r="G137" s="33" t="s">
        <v>51</v>
      </c>
      <c r="H137" s="36"/>
      <c r="I137" s="37"/>
      <c r="J137" s="37"/>
      <c r="K137" s="38"/>
      <c r="L137" s="21" t="s">
        <v>54</v>
      </c>
      <c r="M137" s="159">
        <f>M135/M133</f>
        <v>0.55717902350813753</v>
      </c>
      <c r="N137" s="159"/>
    </row>
    <row r="138" spans="1:14" ht="17.25" x14ac:dyDescent="0.3">
      <c r="A138" s="5"/>
      <c r="B138" s="6"/>
      <c r="C138" s="6"/>
      <c r="D138" s="2"/>
      <c r="E138" s="2"/>
      <c r="F138" s="2"/>
      <c r="G138" s="8"/>
      <c r="H138" s="9"/>
      <c r="I138" s="9"/>
      <c r="J138" s="9"/>
      <c r="K138" s="9"/>
      <c r="L138" s="10"/>
      <c r="M138" s="11"/>
      <c r="N138" s="11"/>
    </row>
    <row r="139" spans="1:14" ht="17.25" x14ac:dyDescent="0.3">
      <c r="A139" s="56" t="s">
        <v>125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4" ht="17.25" x14ac:dyDescent="0.3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4" ht="17.25" x14ac:dyDescent="0.3">
      <c r="A141" s="42" t="s">
        <v>126</v>
      </c>
      <c r="B141" s="154" t="s">
        <v>3</v>
      </c>
      <c r="C141" s="97"/>
      <c r="D141" s="97" t="s">
        <v>127</v>
      </c>
      <c r="E141" s="97"/>
      <c r="F141" s="2"/>
      <c r="G141" s="2"/>
      <c r="H141" s="2"/>
      <c r="I141" s="2"/>
      <c r="J141" s="2"/>
      <c r="K141" s="2"/>
      <c r="L141" s="2"/>
    </row>
    <row r="142" spans="1:14" ht="17.25" x14ac:dyDescent="0.3">
      <c r="A142" s="50" t="s">
        <v>128</v>
      </c>
      <c r="B142" s="97">
        <v>350000</v>
      </c>
      <c r="C142" s="97"/>
      <c r="D142" s="126">
        <f>(B142/E62)*100</f>
        <v>99.972007837805407</v>
      </c>
      <c r="E142" s="126"/>
      <c r="F142" s="2"/>
      <c r="G142" s="2"/>
      <c r="H142" s="2"/>
      <c r="I142" s="2"/>
      <c r="J142" s="2"/>
      <c r="K142" s="2"/>
      <c r="L142" s="2"/>
    </row>
    <row r="143" spans="1:14" ht="17.25" x14ac:dyDescent="0.3">
      <c r="A143" s="51" t="s">
        <v>129</v>
      </c>
      <c r="B143" s="97">
        <f>E62-350000</f>
        <v>98</v>
      </c>
      <c r="C143" s="97"/>
      <c r="D143" s="126">
        <f>(B143/E62)*100</f>
        <v>2.7992162194585515E-2</v>
      </c>
      <c r="E143" s="126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51" t="s">
        <v>130</v>
      </c>
      <c r="B144" s="97"/>
      <c r="C144" s="97"/>
      <c r="D144" s="126"/>
      <c r="E144" s="126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52" t="s">
        <v>6</v>
      </c>
      <c r="B145" s="97">
        <f>SUM(B142:C144)</f>
        <v>350098</v>
      </c>
      <c r="C145" s="97"/>
      <c r="D145" s="97">
        <f>SUM(D142:E144)</f>
        <v>99.999999999999986</v>
      </c>
      <c r="E145" s="97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2"/>
      <c r="B146" s="127"/>
      <c r="C146" s="127"/>
      <c r="D146" s="127"/>
      <c r="E146" s="127"/>
      <c r="F146" s="2"/>
      <c r="G146" s="2"/>
      <c r="H146" s="2"/>
      <c r="I146" s="2"/>
      <c r="J146" s="2"/>
      <c r="K146" s="2"/>
      <c r="L146" s="2"/>
    </row>
    <row r="147" spans="1:12" ht="15.75" customHeight="1" x14ac:dyDescent="0.25">
      <c r="A147" s="101" t="s">
        <v>131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1:12" ht="15.75" customHeight="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</row>
    <row r="149" spans="1:12" ht="17.25" x14ac:dyDescent="0.3">
      <c r="A149" s="97" t="s">
        <v>132</v>
      </c>
      <c r="B149" s="97"/>
      <c r="C149" s="97"/>
      <c r="D149" s="97" t="s">
        <v>133</v>
      </c>
      <c r="E149" s="97"/>
      <c r="F149" s="97"/>
      <c r="G149" s="97"/>
      <c r="H149" s="97"/>
      <c r="I149" s="2"/>
      <c r="J149" s="2"/>
      <c r="K149" s="2"/>
      <c r="L149" s="2"/>
    </row>
    <row r="150" spans="1:12" ht="80.25" customHeight="1" x14ac:dyDescent="0.3">
      <c r="A150" s="88" t="s">
        <v>164</v>
      </c>
      <c r="B150" s="88"/>
      <c r="C150" s="88"/>
      <c r="D150" s="88" t="s">
        <v>168</v>
      </c>
      <c r="E150" s="88"/>
      <c r="F150" s="88"/>
      <c r="G150" s="88"/>
      <c r="H150" s="88"/>
      <c r="I150" s="2"/>
      <c r="J150" s="2"/>
      <c r="K150" s="2"/>
      <c r="L150" s="2"/>
    </row>
    <row r="151" spans="1:12" ht="51.75" customHeight="1" x14ac:dyDescent="0.3">
      <c r="A151" s="88" t="s">
        <v>165</v>
      </c>
      <c r="B151" s="88"/>
      <c r="C151" s="88"/>
      <c r="D151" s="88" t="s">
        <v>169</v>
      </c>
      <c r="E151" s="88"/>
      <c r="F151" s="88"/>
      <c r="G151" s="88"/>
      <c r="H151" s="88"/>
      <c r="I151" s="2"/>
      <c r="J151" s="2"/>
      <c r="K151" s="2"/>
      <c r="L151" s="2"/>
    </row>
    <row r="152" spans="1:12" ht="51.75" customHeight="1" x14ac:dyDescent="0.3">
      <c r="A152" s="88" t="s">
        <v>166</v>
      </c>
      <c r="B152" s="88"/>
      <c r="C152" s="88"/>
      <c r="D152" s="88" t="s">
        <v>170</v>
      </c>
      <c r="E152" s="88"/>
      <c r="F152" s="88"/>
      <c r="G152" s="88"/>
      <c r="H152" s="88"/>
      <c r="I152" s="2"/>
      <c r="J152" s="2"/>
      <c r="K152" s="2"/>
      <c r="L152" s="2"/>
    </row>
    <row r="153" spans="1:12" ht="51.75" customHeight="1" x14ac:dyDescent="0.3">
      <c r="A153" s="88" t="s">
        <v>167</v>
      </c>
      <c r="B153" s="88"/>
      <c r="C153" s="88"/>
      <c r="D153" s="88" t="s">
        <v>171</v>
      </c>
      <c r="E153" s="88"/>
      <c r="F153" s="88"/>
      <c r="G153" s="88"/>
      <c r="H153" s="88"/>
      <c r="I153" s="2"/>
      <c r="J153" s="2"/>
      <c r="K153" s="2"/>
      <c r="L153" s="2"/>
    </row>
    <row r="154" spans="1:12" ht="17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7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7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7.25" x14ac:dyDescent="0.3">
      <c r="A157" s="125" t="s">
        <v>78</v>
      </c>
      <c r="B157" s="125"/>
      <c r="C157" s="19" t="s">
        <v>79</v>
      </c>
      <c r="D157" s="19"/>
      <c r="E157" s="19"/>
      <c r="F157" s="19"/>
      <c r="G157" s="19"/>
      <c r="H157" s="19"/>
      <c r="I157" s="19"/>
      <c r="J157" s="19"/>
      <c r="K157" s="2"/>
      <c r="L157" s="2"/>
    </row>
    <row r="158" spans="1:12" ht="17.25" x14ac:dyDescent="0.3">
      <c r="A158" s="124" t="s">
        <v>87</v>
      </c>
      <c r="B158" s="124"/>
      <c r="C158" s="124"/>
      <c r="D158" s="124"/>
      <c r="E158" s="124"/>
      <c r="F158" s="124"/>
      <c r="G158" s="124"/>
      <c r="H158" s="124"/>
      <c r="I158" s="124"/>
      <c r="J158" s="124"/>
      <c r="K158" s="2"/>
      <c r="L158" s="2"/>
    </row>
    <row r="159" spans="1:12" ht="17.25" x14ac:dyDescent="0.3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2"/>
      <c r="L159" s="2"/>
    </row>
    <row r="160" spans="1:12" ht="17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4" ht="17.25" x14ac:dyDescent="0.3">
      <c r="A161" s="143" t="s">
        <v>80</v>
      </c>
      <c r="B161" s="143"/>
      <c r="C161" s="143"/>
      <c r="D161" s="143"/>
      <c r="E161" s="143"/>
      <c r="F161" s="143"/>
      <c r="G161" s="143"/>
      <c r="H161" s="143"/>
      <c r="I161" s="143"/>
      <c r="J161" s="143"/>
      <c r="K161" s="2"/>
      <c r="L161" s="2"/>
    </row>
    <row r="162" spans="1:14" ht="17.25" x14ac:dyDescent="0.3">
      <c r="A162" s="143" t="s">
        <v>81</v>
      </c>
      <c r="B162" s="143"/>
      <c r="C162" s="143"/>
      <c r="D162" s="143"/>
      <c r="E162" s="143"/>
      <c r="F162" s="143"/>
      <c r="G162" s="143"/>
      <c r="H162" s="143"/>
      <c r="I162" s="143"/>
      <c r="J162" s="143"/>
      <c r="K162" s="2"/>
      <c r="L162" s="2"/>
    </row>
    <row r="163" spans="1:14" ht="15.75" x14ac:dyDescent="0.25">
      <c r="A163" s="143" t="s">
        <v>82</v>
      </c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1:14" ht="15.75" x14ac:dyDescent="0.25">
      <c r="A164" s="143" t="s">
        <v>83</v>
      </c>
      <c r="B164" s="143"/>
      <c r="C164" s="143"/>
      <c r="D164" s="143"/>
      <c r="E164" s="143"/>
      <c r="F164" s="143"/>
      <c r="G164" s="143"/>
      <c r="H164" s="143"/>
      <c r="I164" s="143"/>
      <c r="J164" s="143"/>
    </row>
    <row r="166" spans="1:14" x14ac:dyDescent="0.25">
      <c r="A166" s="124" t="s">
        <v>85</v>
      </c>
      <c r="B166" s="125"/>
      <c r="C166" s="125"/>
      <c r="D166" s="125"/>
      <c r="E166" s="125"/>
      <c r="F166" s="125"/>
      <c r="G166" s="125"/>
      <c r="H166" s="125"/>
      <c r="I166" s="125"/>
      <c r="J166" s="125"/>
    </row>
    <row r="167" spans="1:14" ht="15" customHeight="1" x14ac:dyDescent="0.25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</row>
    <row r="168" spans="1:14" x14ac:dyDescent="0.25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</row>
    <row r="169" spans="1:14" x14ac:dyDescent="0.2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56">
        <f ca="1">TODAY()</f>
        <v>45450</v>
      </c>
      <c r="L169" s="156"/>
    </row>
    <row r="170" spans="1:14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4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4" x14ac:dyDescent="0.25">
      <c r="J172" s="157" t="s">
        <v>86</v>
      </c>
      <c r="K172" s="157"/>
      <c r="L172" s="157"/>
      <c r="M172" s="157"/>
      <c r="N172" s="157"/>
    </row>
  </sheetData>
  <mergeCells count="239">
    <mergeCell ref="A8:D8"/>
    <mergeCell ref="A9:L9"/>
    <mergeCell ref="A166:J169"/>
    <mergeCell ref="K169:L169"/>
    <mergeCell ref="J172:N172"/>
    <mergeCell ref="A99:C99"/>
    <mergeCell ref="A104:L104"/>
    <mergeCell ref="A161:J161"/>
    <mergeCell ref="A162:J162"/>
    <mergeCell ref="A163:J163"/>
    <mergeCell ref="A101:C101"/>
    <mergeCell ref="A100:C100"/>
    <mergeCell ref="A102:C102"/>
    <mergeCell ref="D99:E99"/>
    <mergeCell ref="D100:E100"/>
    <mergeCell ref="D101:E101"/>
    <mergeCell ref="D102:E102"/>
    <mergeCell ref="M137:N137"/>
    <mergeCell ref="F102:H102"/>
    <mergeCell ref="I102:J102"/>
    <mergeCell ref="G131:K131"/>
    <mergeCell ref="G135:K135"/>
    <mergeCell ref="G136:K136"/>
    <mergeCell ref="M131:N131"/>
    <mergeCell ref="M132:N132"/>
    <mergeCell ref="M133:N133"/>
    <mergeCell ref="K90:L90"/>
    <mergeCell ref="K91:L91"/>
    <mergeCell ref="K92:L92"/>
    <mergeCell ref="I90:J90"/>
    <mergeCell ref="I91:J91"/>
    <mergeCell ref="I92:J92"/>
    <mergeCell ref="A98:C98"/>
    <mergeCell ref="D98:E98"/>
    <mergeCell ref="G95:H95"/>
    <mergeCell ref="A97:L97"/>
    <mergeCell ref="I93:J93"/>
    <mergeCell ref="G90:H90"/>
    <mergeCell ref="G91:H91"/>
    <mergeCell ref="G92:H92"/>
    <mergeCell ref="G93:H93"/>
    <mergeCell ref="G94:H94"/>
    <mergeCell ref="A90:C90"/>
    <mergeCell ref="A91:C91"/>
    <mergeCell ref="A92:C92"/>
    <mergeCell ref="A93:C93"/>
    <mergeCell ref="A95:C95"/>
    <mergeCell ref="I95:J95"/>
    <mergeCell ref="K93:L93"/>
    <mergeCell ref="K94:L94"/>
    <mergeCell ref="K95:L95"/>
    <mergeCell ref="M134:N134"/>
    <mergeCell ref="M135:N135"/>
    <mergeCell ref="M136:N136"/>
    <mergeCell ref="A164:J164"/>
    <mergeCell ref="A94:C94"/>
    <mergeCell ref="G86:H87"/>
    <mergeCell ref="A86:C87"/>
    <mergeCell ref="D86:D87"/>
    <mergeCell ref="E86:E87"/>
    <mergeCell ref="F86:F87"/>
    <mergeCell ref="I86:J87"/>
    <mergeCell ref="G88:H88"/>
    <mergeCell ref="G89:H89"/>
    <mergeCell ref="I89:J89"/>
    <mergeCell ref="I88:J88"/>
    <mergeCell ref="I98:J98"/>
    <mergeCell ref="F98:H98"/>
    <mergeCell ref="I94:J94"/>
    <mergeCell ref="B141:C141"/>
    <mergeCell ref="B142:C142"/>
    <mergeCell ref="B143:C143"/>
    <mergeCell ref="B144:C144"/>
    <mergeCell ref="D134:E134"/>
    <mergeCell ref="A16:L16"/>
    <mergeCell ref="A17:L17"/>
    <mergeCell ref="A10:L10"/>
    <mergeCell ref="A11:L11"/>
    <mergeCell ref="A12:L12"/>
    <mergeCell ref="A13:L13"/>
    <mergeCell ref="A14:L14"/>
    <mergeCell ref="A15:L15"/>
    <mergeCell ref="K89:L89"/>
    <mergeCell ref="A39:L39"/>
    <mergeCell ref="A40:C40"/>
    <mergeCell ref="A43:L43"/>
    <mergeCell ref="C30:D30"/>
    <mergeCell ref="C31:D31"/>
    <mergeCell ref="C33:D33"/>
    <mergeCell ref="C32:D32"/>
    <mergeCell ref="A63:L63"/>
    <mergeCell ref="A62:B62"/>
    <mergeCell ref="E62:G62"/>
    <mergeCell ref="H62:L62"/>
    <mergeCell ref="E30:F30"/>
    <mergeCell ref="E31:F31"/>
    <mergeCell ref="A2:L2"/>
    <mergeCell ref="A80:L80"/>
    <mergeCell ref="A82:L82"/>
    <mergeCell ref="A18:L18"/>
    <mergeCell ref="A22:L22"/>
    <mergeCell ref="A23:L23"/>
    <mergeCell ref="A4:L4"/>
    <mergeCell ref="A5:L5"/>
    <mergeCell ref="A6:L6"/>
    <mergeCell ref="A7:L7"/>
    <mergeCell ref="A28:L28"/>
    <mergeCell ref="A29:L29"/>
    <mergeCell ref="A27:L27"/>
    <mergeCell ref="A21:L21"/>
    <mergeCell ref="H47:L47"/>
    <mergeCell ref="A35:L35"/>
    <mergeCell ref="A37:L37"/>
    <mergeCell ref="A19:L19"/>
    <mergeCell ref="A20:L20"/>
    <mergeCell ref="A25:L25"/>
    <mergeCell ref="A24:L24"/>
    <mergeCell ref="A26:L26"/>
    <mergeCell ref="D152:H152"/>
    <mergeCell ref="A150:C150"/>
    <mergeCell ref="A151:C151"/>
    <mergeCell ref="A152:C152"/>
    <mergeCell ref="A158:J159"/>
    <mergeCell ref="D135:E135"/>
    <mergeCell ref="D136:E136"/>
    <mergeCell ref="B135:C135"/>
    <mergeCell ref="B136:C136"/>
    <mergeCell ref="A157:B157"/>
    <mergeCell ref="D141:E141"/>
    <mergeCell ref="D142:E142"/>
    <mergeCell ref="D143:E143"/>
    <mergeCell ref="D144:E144"/>
    <mergeCell ref="B145:C145"/>
    <mergeCell ref="D145:E145"/>
    <mergeCell ref="B146:C146"/>
    <mergeCell ref="D146:E146"/>
    <mergeCell ref="A149:C149"/>
    <mergeCell ref="A147:L147"/>
    <mergeCell ref="D149:H149"/>
    <mergeCell ref="A105:L105"/>
    <mergeCell ref="F101:H101"/>
    <mergeCell ref="I99:J99"/>
    <mergeCell ref="I100:J100"/>
    <mergeCell ref="F99:H99"/>
    <mergeCell ref="F100:H100"/>
    <mergeCell ref="G132:K132"/>
    <mergeCell ref="G133:K133"/>
    <mergeCell ref="G134:K134"/>
    <mergeCell ref="B131:C131"/>
    <mergeCell ref="B132:C132"/>
    <mergeCell ref="B133:C133"/>
    <mergeCell ref="B134:C134"/>
    <mergeCell ref="D132:E132"/>
    <mergeCell ref="D133:E133"/>
    <mergeCell ref="I101:J101"/>
    <mergeCell ref="E32:F32"/>
    <mergeCell ref="E33:F33"/>
    <mergeCell ref="A42:L42"/>
    <mergeCell ref="A54:B54"/>
    <mergeCell ref="E54:G54"/>
    <mergeCell ref="H54:L54"/>
    <mergeCell ref="A45:B45"/>
    <mergeCell ref="E45:G45"/>
    <mergeCell ref="H45:L45"/>
    <mergeCell ref="A46:B46"/>
    <mergeCell ref="A44:B44"/>
    <mergeCell ref="E44:G44"/>
    <mergeCell ref="H44:L44"/>
    <mergeCell ref="A52:B52"/>
    <mergeCell ref="E52:G52"/>
    <mergeCell ref="H52:L52"/>
    <mergeCell ref="E46:G46"/>
    <mergeCell ref="H46:L46"/>
    <mergeCell ref="A47:B47"/>
    <mergeCell ref="E47:G47"/>
    <mergeCell ref="A69:F69"/>
    <mergeCell ref="A71:L71"/>
    <mergeCell ref="A72:F72"/>
    <mergeCell ref="A73:L73"/>
    <mergeCell ref="A48:B48"/>
    <mergeCell ref="E48:G48"/>
    <mergeCell ref="H48:L48"/>
    <mergeCell ref="A53:B53"/>
    <mergeCell ref="E53:G53"/>
    <mergeCell ref="H53:L53"/>
    <mergeCell ref="A51:B51"/>
    <mergeCell ref="E51:G51"/>
    <mergeCell ref="H51:L51"/>
    <mergeCell ref="A49:B49"/>
    <mergeCell ref="E49:G49"/>
    <mergeCell ref="H49:L49"/>
    <mergeCell ref="A50:B50"/>
    <mergeCell ref="E50:G50"/>
    <mergeCell ref="H50:L50"/>
    <mergeCell ref="A74:F74"/>
    <mergeCell ref="A75:L75"/>
    <mergeCell ref="A66:A67"/>
    <mergeCell ref="G66:G67"/>
    <mergeCell ref="H66:J66"/>
    <mergeCell ref="B66:F67"/>
    <mergeCell ref="B68:F68"/>
    <mergeCell ref="A153:C153"/>
    <mergeCell ref="D153:H153"/>
    <mergeCell ref="D150:H150"/>
    <mergeCell ref="D151:H151"/>
    <mergeCell ref="A78:F78"/>
    <mergeCell ref="A79:L79"/>
    <mergeCell ref="A76:F76"/>
    <mergeCell ref="A77:L77"/>
    <mergeCell ref="A81:F81"/>
    <mergeCell ref="A85:F85"/>
    <mergeCell ref="A83:F83"/>
    <mergeCell ref="A84:L84"/>
    <mergeCell ref="K88:L88"/>
    <mergeCell ref="A88:C88"/>
    <mergeCell ref="K86:L87"/>
    <mergeCell ref="A89:C89"/>
    <mergeCell ref="D131:E131"/>
    <mergeCell ref="A61:B61"/>
    <mergeCell ref="E61:G61"/>
    <mergeCell ref="H61:L61"/>
    <mergeCell ref="A55:B55"/>
    <mergeCell ref="E55:G55"/>
    <mergeCell ref="H55:L55"/>
    <mergeCell ref="A60:B60"/>
    <mergeCell ref="E60:G60"/>
    <mergeCell ref="H60:L60"/>
    <mergeCell ref="A56:B56"/>
    <mergeCell ref="E56:G56"/>
    <mergeCell ref="H56:L56"/>
    <mergeCell ref="A57:B57"/>
    <mergeCell ref="E57:G57"/>
    <mergeCell ref="H57:L57"/>
    <mergeCell ref="A59:B59"/>
    <mergeCell ref="E59:G59"/>
    <mergeCell ref="H59:L59"/>
    <mergeCell ref="A58:B58"/>
    <mergeCell ref="E58:G58"/>
    <mergeCell ref="H58:L58"/>
  </mergeCells>
  <phoneticPr fontId="15" type="noConversion"/>
  <pageMargins left="0.39370078740157499" right="0.43307086614173201" top="0.78740157480314998" bottom="0.39370078740157499" header="0.31496062992126" footer="0.31496062992126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2024-06-07T11:13:40Z</dcterms:modified>
</cp:coreProperties>
</file>