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8_{3F2C3FFF-8CFB-420F-BBD9-57A34DD20C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G74" i="1" l="1"/>
  <c r="I74" i="1"/>
  <c r="J74" i="1"/>
  <c r="H74" i="1"/>
  <c r="E61" i="1" l="1"/>
  <c r="E60" i="1"/>
  <c r="K97" i="1"/>
  <c r="G97" i="1"/>
  <c r="K96" i="1"/>
  <c r="G96" i="1"/>
  <c r="K95" i="1"/>
  <c r="G95" i="1"/>
  <c r="K94" i="1"/>
  <c r="G94" i="1"/>
  <c r="E48" i="1"/>
  <c r="E49" i="1"/>
  <c r="E50" i="1"/>
  <c r="E51" i="1"/>
  <c r="E52" i="1"/>
  <c r="E53" i="1"/>
  <c r="E54" i="1"/>
  <c r="E55" i="1"/>
  <c r="E56" i="1"/>
  <c r="E57" i="1"/>
  <c r="E58" i="1"/>
  <c r="E59" i="1"/>
  <c r="E62" i="1"/>
  <c r="E63" i="1"/>
  <c r="E47" i="1" l="1"/>
  <c r="E64" i="1" s="1"/>
  <c r="C124" i="1"/>
  <c r="D124" i="1"/>
  <c r="E124" i="1"/>
  <c r="F124" i="1"/>
  <c r="G124" i="1"/>
  <c r="H124" i="1"/>
  <c r="I124" i="1"/>
  <c r="J124" i="1"/>
  <c r="K124" i="1"/>
  <c r="L124" i="1"/>
  <c r="M124" i="1"/>
  <c r="B124" i="1"/>
  <c r="C128" i="1"/>
  <c r="D128" i="1"/>
  <c r="E128" i="1"/>
  <c r="F128" i="1"/>
  <c r="G128" i="1"/>
  <c r="H128" i="1"/>
  <c r="I128" i="1"/>
  <c r="J128" i="1"/>
  <c r="K128" i="1"/>
  <c r="L128" i="1"/>
  <c r="M128" i="1"/>
  <c r="C127" i="1"/>
  <c r="D127" i="1"/>
  <c r="E127" i="1"/>
  <c r="F127" i="1"/>
  <c r="G127" i="1"/>
  <c r="H127" i="1"/>
  <c r="I127" i="1"/>
  <c r="J127" i="1"/>
  <c r="K127" i="1"/>
  <c r="L127" i="1"/>
  <c r="M127" i="1"/>
  <c r="C120" i="1"/>
  <c r="D120" i="1"/>
  <c r="E120" i="1"/>
  <c r="F120" i="1"/>
  <c r="G120" i="1"/>
  <c r="H120" i="1"/>
  <c r="I120" i="1"/>
  <c r="J120" i="1"/>
  <c r="K120" i="1"/>
  <c r="L120" i="1"/>
  <c r="M120" i="1"/>
  <c r="C121" i="1"/>
  <c r="D121" i="1"/>
  <c r="E121" i="1"/>
  <c r="F121" i="1"/>
  <c r="G121" i="1"/>
  <c r="H121" i="1"/>
  <c r="I121" i="1"/>
  <c r="J121" i="1"/>
  <c r="K121" i="1"/>
  <c r="L121" i="1"/>
  <c r="M121" i="1"/>
  <c r="B127" i="1"/>
  <c r="B120" i="1"/>
  <c r="B128" i="1"/>
  <c r="B121" i="1"/>
  <c r="B122" i="1"/>
  <c r="B123" i="1"/>
  <c r="A129" i="1"/>
  <c r="A128" i="1"/>
  <c r="A127" i="1"/>
  <c r="A124" i="1"/>
  <c r="A121" i="1"/>
  <c r="E103" i="1"/>
  <c r="E31" i="1"/>
  <c r="E30" i="1"/>
  <c r="D40" i="1"/>
  <c r="E46" i="1"/>
  <c r="E45" i="1"/>
  <c r="E44" i="1"/>
  <c r="C32" i="1"/>
  <c r="B32" i="1"/>
  <c r="K179" i="1"/>
  <c r="C122" i="1"/>
  <c r="D122" i="1"/>
  <c r="E122" i="1"/>
  <c r="F122" i="1"/>
  <c r="G122" i="1"/>
  <c r="H122" i="1"/>
  <c r="I122" i="1"/>
  <c r="J122" i="1"/>
  <c r="K122" i="1"/>
  <c r="L122" i="1"/>
  <c r="M122" i="1"/>
  <c r="C123" i="1"/>
  <c r="D123" i="1"/>
  <c r="E123" i="1"/>
  <c r="F123" i="1"/>
  <c r="G123" i="1"/>
  <c r="H123" i="1"/>
  <c r="I123" i="1"/>
  <c r="J123" i="1"/>
  <c r="K123" i="1"/>
  <c r="L123" i="1"/>
  <c r="M123" i="1"/>
  <c r="A123" i="1"/>
  <c r="A122" i="1"/>
  <c r="N127" i="1" l="1"/>
  <c r="N128" i="1"/>
  <c r="E32" i="1"/>
  <c r="I109" i="1" s="1"/>
  <c r="D131" i="1" s="1"/>
  <c r="N123" i="1"/>
  <c r="N122" i="1"/>
  <c r="N121" i="1"/>
  <c r="C125" i="1"/>
  <c r="D125" i="1"/>
  <c r="E125" i="1"/>
  <c r="F125" i="1"/>
  <c r="G125" i="1"/>
  <c r="H125" i="1"/>
  <c r="I125" i="1"/>
  <c r="J125" i="1"/>
  <c r="K125" i="1"/>
  <c r="L125" i="1"/>
  <c r="M125" i="1"/>
  <c r="C126" i="1"/>
  <c r="D126" i="1"/>
  <c r="E126" i="1"/>
  <c r="F126" i="1"/>
  <c r="G126" i="1"/>
  <c r="H126" i="1"/>
  <c r="I126" i="1"/>
  <c r="J126" i="1"/>
  <c r="K126" i="1"/>
  <c r="L126" i="1"/>
  <c r="M126" i="1"/>
  <c r="C130" i="1"/>
  <c r="D130" i="1"/>
  <c r="E130" i="1"/>
  <c r="F130" i="1"/>
  <c r="G130" i="1"/>
  <c r="H130" i="1"/>
  <c r="I130" i="1"/>
  <c r="J130" i="1"/>
  <c r="K130" i="1"/>
  <c r="L130" i="1"/>
  <c r="M130" i="1"/>
  <c r="B130" i="1"/>
  <c r="B126" i="1"/>
  <c r="B125" i="1"/>
  <c r="M131" i="1" l="1"/>
  <c r="L131" i="1"/>
  <c r="E131" i="1"/>
  <c r="I131" i="1"/>
  <c r="F131" i="1"/>
  <c r="C129" i="1"/>
  <c r="K129" i="1"/>
  <c r="D129" i="1"/>
  <c r="L129" i="1"/>
  <c r="J129" i="1"/>
  <c r="E129" i="1"/>
  <c r="M129" i="1"/>
  <c r="F129" i="1"/>
  <c r="G129" i="1"/>
  <c r="H129" i="1"/>
  <c r="I129" i="1"/>
  <c r="B129" i="1"/>
  <c r="C131" i="1"/>
  <c r="K131" i="1"/>
  <c r="J131" i="1"/>
  <c r="B131" i="1"/>
  <c r="H131" i="1"/>
  <c r="G131" i="1"/>
  <c r="I110" i="1"/>
  <c r="N134" i="1"/>
  <c r="A130" i="1"/>
  <c r="A131" i="1"/>
  <c r="A125" i="1"/>
  <c r="A126" i="1"/>
  <c r="A120" i="1"/>
  <c r="N130" i="1" l="1"/>
  <c r="N120" i="1"/>
  <c r="N124" i="1"/>
  <c r="N126" i="1"/>
  <c r="N129" i="1"/>
  <c r="N125" i="1"/>
  <c r="N131" i="1"/>
  <c r="G98" i="1" l="1"/>
  <c r="K98" i="1"/>
  <c r="K99" i="1" l="1"/>
  <c r="G99" i="1"/>
  <c r="G100" i="1" l="1"/>
  <c r="K100" i="1"/>
  <c r="K101" i="1" l="1"/>
  <c r="G101" i="1"/>
  <c r="G102" i="1" l="1"/>
  <c r="G103" i="1" s="1"/>
  <c r="K102" i="1"/>
  <c r="K103" i="1" l="1"/>
  <c r="B119" i="1" s="1"/>
  <c r="B118" i="1" s="1"/>
  <c r="C117" i="1"/>
  <c r="E117" i="1"/>
  <c r="G117" i="1"/>
  <c r="I117" i="1"/>
  <c r="K117" i="1"/>
  <c r="M117" i="1"/>
  <c r="D117" i="1"/>
  <c r="F117" i="1"/>
  <c r="H117" i="1"/>
  <c r="J117" i="1"/>
  <c r="L117" i="1"/>
  <c r="B117" i="1"/>
  <c r="B133" i="1" s="1"/>
  <c r="J119" i="1" l="1"/>
  <c r="J118" i="1" s="1"/>
  <c r="D119" i="1"/>
  <c r="D118" i="1" s="1"/>
  <c r="C119" i="1"/>
  <c r="C118" i="1" s="1"/>
  <c r="H119" i="1"/>
  <c r="H118" i="1" s="1"/>
  <c r="F119" i="1"/>
  <c r="F118" i="1" s="1"/>
  <c r="G119" i="1"/>
  <c r="G118" i="1" s="1"/>
  <c r="E119" i="1"/>
  <c r="E118" i="1" s="1"/>
  <c r="I119" i="1"/>
  <c r="I118" i="1" s="1"/>
  <c r="K119" i="1"/>
  <c r="K118" i="1" s="1"/>
  <c r="M119" i="1"/>
  <c r="M118" i="1" s="1"/>
  <c r="L119" i="1"/>
  <c r="L118" i="1" s="1"/>
  <c r="J133" i="1"/>
  <c r="J132" i="1" s="1"/>
  <c r="H133" i="1"/>
  <c r="H132" i="1" s="1"/>
  <c r="I133" i="1"/>
  <c r="I132" i="1" s="1"/>
  <c r="L133" i="1"/>
  <c r="L132" i="1" s="1"/>
  <c r="F133" i="1"/>
  <c r="F132" i="1" s="1"/>
  <c r="M133" i="1"/>
  <c r="M132" i="1" s="1"/>
  <c r="G133" i="1"/>
  <c r="G132" i="1" s="1"/>
  <c r="E133" i="1"/>
  <c r="E132" i="1" s="1"/>
  <c r="C133" i="1"/>
  <c r="C132" i="1" s="1"/>
  <c r="D133" i="1"/>
  <c r="D132" i="1" s="1"/>
  <c r="K133" i="1"/>
  <c r="K132" i="1" s="1"/>
  <c r="B132" i="1"/>
  <c r="N117" i="1"/>
  <c r="D140" i="1" s="1"/>
  <c r="J135" i="1" l="1"/>
  <c r="K135" i="1"/>
  <c r="B140" i="1"/>
  <c r="M141" i="1" s="1"/>
  <c r="F135" i="1"/>
  <c r="C135" i="1"/>
  <c r="D135" i="1"/>
  <c r="N118" i="1"/>
  <c r="H135" i="1"/>
  <c r="L135" i="1"/>
  <c r="M135" i="1"/>
  <c r="I135" i="1"/>
  <c r="E135" i="1"/>
  <c r="G135" i="1"/>
  <c r="N119" i="1"/>
  <c r="D141" i="1" s="1"/>
  <c r="N132" i="1"/>
  <c r="D143" i="1" s="1"/>
  <c r="B143" i="1" s="1"/>
  <c r="N133" i="1"/>
  <c r="B135" i="1"/>
  <c r="D142" i="1" l="1"/>
  <c r="D144" i="1" s="1"/>
  <c r="B141" i="1"/>
  <c r="M142" i="1" s="1"/>
  <c r="N135" i="1"/>
  <c r="B142" i="1" l="1"/>
  <c r="B144" i="1"/>
  <c r="M143" i="1" s="1"/>
  <c r="M145" i="1" s="1"/>
  <c r="M140" i="1" l="1"/>
  <c r="A136" i="1"/>
  <c r="B136" i="1" s="1"/>
  <c r="C136" i="1" s="1"/>
  <c r="D136" i="1" s="1"/>
  <c r="E136" i="1" s="1"/>
  <c r="F136" i="1" s="1"/>
  <c r="G136" i="1" s="1"/>
  <c r="H136" i="1" s="1"/>
  <c r="I136" i="1" s="1"/>
  <c r="J136" i="1" s="1"/>
  <c r="K136" i="1" s="1"/>
  <c r="L136" i="1" s="1"/>
  <c r="M136" i="1" s="1"/>
  <c r="D150" i="1"/>
  <c r="B151" i="1"/>
  <c r="D151" i="1" l="1"/>
  <c r="D153" i="1" s="1"/>
  <c r="B153" i="1"/>
</calcChain>
</file>

<file path=xl/sharedStrings.xml><?xml version="1.0" encoding="utf-8"?>
<sst xmlns="http://schemas.openxmlformats.org/spreadsheetml/2006/main" count="235" uniqueCount="197">
  <si>
    <t>Наемные сотрудники</t>
  </si>
  <si>
    <t>Кол-во</t>
  </si>
  <si>
    <t>Цена</t>
  </si>
  <si>
    <t>Сумма</t>
  </si>
  <si>
    <t>Поставщик</t>
  </si>
  <si>
    <t>Оборудование:</t>
  </si>
  <si>
    <t>Итого:</t>
  </si>
  <si>
    <t>Товар/Услуга</t>
  </si>
  <si>
    <t>Цена, руб.</t>
  </si>
  <si>
    <t>Прямые расходы (стоимость) на 1 ед., руб.</t>
  </si>
  <si>
    <t>Итого в месяц:</t>
  </si>
  <si>
    <t>Х</t>
  </si>
  <si>
    <t>Наименование</t>
  </si>
  <si>
    <t>Руб./мес.</t>
  </si>
  <si>
    <t>Реклама</t>
  </si>
  <si>
    <t>Транспортные расходы</t>
  </si>
  <si>
    <t>Месяц года</t>
  </si>
  <si>
    <t>Коэффициент выручки</t>
  </si>
  <si>
    <t>Показатель, руб.</t>
  </si>
  <si>
    <t>Доходы</t>
  </si>
  <si>
    <t>Расходы, в том числе</t>
  </si>
  <si>
    <t xml:space="preserve">Налоги </t>
  </si>
  <si>
    <t>Прибыль (убыток)</t>
  </si>
  <si>
    <t>Итоговые показатели:</t>
  </si>
  <si>
    <t>Наименование показателей</t>
  </si>
  <si>
    <t>За год</t>
  </si>
  <si>
    <t>Выручка от реализации (руб.)</t>
  </si>
  <si>
    <t>Себестоимость товара/услуг</t>
  </si>
  <si>
    <t>Постоянные расходы, (руб).</t>
  </si>
  <si>
    <t>Налоги, (руб).</t>
  </si>
  <si>
    <t xml:space="preserve">Чистая прибыль, (руб). </t>
  </si>
  <si>
    <t>1.     ИНФОРМАЦИЯ О ЗАЯВИТЕЛЕ</t>
  </si>
  <si>
    <t>2.     ОПИСАНИЕ  ПРОЕКТА</t>
  </si>
  <si>
    <r>
      <t>5.</t>
    </r>
    <r>
      <rPr>
        <b/>
        <sz val="14"/>
        <color theme="1"/>
        <rFont val="Times New Roman"/>
        <family val="1"/>
        <charset val="204"/>
      </rPr>
      <t xml:space="preserve">     ФИНАНСОВЫЙ </t>
    </r>
    <r>
      <rPr>
        <b/>
        <sz val="14"/>
        <color rgb="FF000000"/>
        <rFont val="Times New Roman"/>
        <family val="1"/>
        <charset val="204"/>
      </rPr>
      <t>ПЛАН:</t>
    </r>
  </si>
  <si>
    <t xml:space="preserve">Средне-месячно </t>
  </si>
  <si>
    <t>1                          месяц</t>
  </si>
  <si>
    <t>2                        месяц</t>
  </si>
  <si>
    <t>3                      месяц</t>
  </si>
  <si>
    <t>5          месяц</t>
  </si>
  <si>
    <t>6           месяц</t>
  </si>
  <si>
    <t>7           месяц</t>
  </si>
  <si>
    <t>8        месяц</t>
  </si>
  <si>
    <t>9       месяц</t>
  </si>
  <si>
    <t>11       месяц</t>
  </si>
  <si>
    <t>4       месяц</t>
  </si>
  <si>
    <t>10           месяц</t>
  </si>
  <si>
    <t>ед. изм.</t>
  </si>
  <si>
    <t xml:space="preserve">Количество в месяц </t>
  </si>
  <si>
    <t>УСН доходы-расходы</t>
  </si>
  <si>
    <t>Затраты на реализацию проекта (сумма субсидии)</t>
  </si>
  <si>
    <t>Среднемесячный доход (выручка)</t>
  </si>
  <si>
    <t>Среднемесячный расход (себестоимость)</t>
  </si>
  <si>
    <t>Окупаемость</t>
  </si>
  <si>
    <t>Рентабельность чистой прибыли</t>
  </si>
  <si>
    <t>Руб.</t>
  </si>
  <si>
    <t>Мес.</t>
  </si>
  <si>
    <t>%</t>
  </si>
  <si>
    <t>Показатель</t>
  </si>
  <si>
    <t>ед. изм</t>
  </si>
  <si>
    <t>Чистая прибыль</t>
  </si>
  <si>
    <t>Значение</t>
  </si>
  <si>
    <t xml:space="preserve">Прямые расходы всего, руб.           </t>
  </si>
  <si>
    <t xml:space="preserve">Выручка, руб.           </t>
  </si>
  <si>
    <t>12         месяц</t>
  </si>
  <si>
    <t>Планируемый график работы (дней в неделю) ___5______(часов в неделю)_____40_________</t>
  </si>
  <si>
    <r>
      <rPr>
        <b/>
        <sz val="13"/>
        <color theme="1"/>
        <rFont val="Symbol"/>
        <family val="1"/>
        <charset val="2"/>
      </rPr>
      <t>ð</t>
    </r>
    <r>
      <rPr>
        <b/>
        <sz val="13"/>
        <color theme="1"/>
        <rFont val="Times New Roman"/>
        <family val="1"/>
        <charset val="204"/>
      </rPr>
      <t xml:space="preserve"> Не будет сотрудников</t>
    </r>
  </si>
  <si>
    <t>Налог на прибыль (НПД)</t>
  </si>
  <si>
    <t>Февраль</t>
  </si>
  <si>
    <t>Март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</si>
  <si>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</si>
  <si>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</si>
  <si>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</si>
  <si>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</si>
  <si>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</si>
  <si>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</si>
  <si>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</si>
  <si>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</si>
  <si>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Январь</t>
  </si>
  <si>
    <t>Прямые расходы</t>
  </si>
  <si>
    <t xml:space="preserve">По вопросам заполнения звонить: </t>
  </si>
  <si>
    <t>(центр "Мой бизнес") Зайцев Тимофей Николаевич  тел: 26-16-30</t>
  </si>
  <si>
    <t>Коммерческое предложение на помещение в аренду, право собственности на помещение</t>
  </si>
  <si>
    <t xml:space="preserve">Аккаунты в соц.сетях </t>
  </si>
  <si>
    <t>Образцы работ</t>
  </si>
  <si>
    <t>Сертификаты, дипломы, благодарственные письма, подтверждающие опыт заявителя.</t>
  </si>
  <si>
    <t>БИЗНЕС-КОНЦЕПЦИЯ</t>
  </si>
  <si>
    <t>Принимая на рассмотрение данную бизнес-концепцию, получатель берет на себя ответственность за соблюдение указанных условий.
Все данные, оценки, планы, предложения и выводы, приведенные в этом документе, касающиеся расходов, объемов реализации, источников финансирования и прибыльность проекта, актуальны на дату составления:</t>
  </si>
  <si>
    <t>______________________/_____________________</t>
  </si>
  <si>
    <t>Рекомендуется включить приложения, иллюстрирующие, детализирующие или подтверждающие информацию, изложенную в основной части бизнес-плана:</t>
  </si>
  <si>
    <t>Образование (специальность), квалификация, наименование образовательной организации, год окончания:</t>
  </si>
  <si>
    <t>Общий стаж работы, наименование организации, занимаемая должность и опыт работы в запланированной деятельности :</t>
  </si>
  <si>
    <t>Дополнительные знания, умения, навыки, опыт в организации бизнеса:</t>
  </si>
  <si>
    <t>Потребность в обучении/повышении квалификации с обоснованием:</t>
  </si>
  <si>
    <t>Система налогообложения (отметить и подчеркнуть):</t>
  </si>
  <si>
    <t>Адрес места ведения бизнеса, площадь, стоимость аренды (периодичность уплаты) или право собственности:</t>
  </si>
  <si>
    <t>Имеющееся оборудование/товары/сырье/имущество для бизнеса:</t>
  </si>
  <si>
    <t>З.П</t>
  </si>
  <si>
    <t>Наименование должности</t>
  </si>
  <si>
    <t>К-во</t>
  </si>
  <si>
    <t>Опыт и достижения в планируемой деятельности:</t>
  </si>
  <si>
    <t>Текущее состояние проекта:</t>
  </si>
  <si>
    <t>Подготовительный этап (месяцев):</t>
  </si>
  <si>
    <t xml:space="preserve">Предполагаемый срок окупаемости (месяцев) </t>
  </si>
  <si>
    <t>Необходимые основные средства, материально-производственные запасы, имущественные обязательства, реклама и иное</t>
  </si>
  <si>
    <t>Итого</t>
  </si>
  <si>
    <t>Анализ цен на рынке:</t>
  </si>
  <si>
    <t>Предназначение/обоснование</t>
  </si>
  <si>
    <t>Кол-во, шт.</t>
  </si>
  <si>
    <t>Варианты, руб.</t>
  </si>
  <si>
    <t>Эконом</t>
  </si>
  <si>
    <t>Станд.</t>
  </si>
  <si>
    <t>Прем.</t>
  </si>
  <si>
    <t>Целевая аудитория, пол, возраст:</t>
  </si>
  <si>
    <t>Местоположение целевой аудитории (субъект РФ, населенный пункт):</t>
  </si>
  <si>
    <t>Конкуренты:</t>
  </si>
  <si>
    <t>Преимущества перед конкурентами:</t>
  </si>
  <si>
    <t>3.	АНАЛИЗ РЫНКА И КОНКУРЕНТОВ</t>
  </si>
  <si>
    <t>Рынки сбыта, наличие договоров поставки товара/услуг:</t>
  </si>
  <si>
    <t>Перечень производимых товаров/услуг:</t>
  </si>
  <si>
    <t>Продвижение и реклама:</t>
  </si>
  <si>
    <t>Ежемесячные затраты:</t>
  </si>
  <si>
    <t>Банковское обслуживание</t>
  </si>
  <si>
    <t>Коммунальные платежи</t>
  </si>
  <si>
    <t>ФОТ</t>
  </si>
  <si>
    <t>4.     МАРКЕТИНГ</t>
  </si>
  <si>
    <t>Источники финансирования бизнес-плана:</t>
  </si>
  <si>
    <t>Источник финансирования</t>
  </si>
  <si>
    <t>Доля  (%)</t>
  </si>
  <si>
    <t>Социальный контракт</t>
  </si>
  <si>
    <t>Собственные средства</t>
  </si>
  <si>
    <t>Иные средства (заем)</t>
  </si>
  <si>
    <t>6.	АНАЛИЗ РИСКОВ</t>
  </si>
  <si>
    <t>Наиболее вероятные риски</t>
  </si>
  <si>
    <t>Меры по предотвращению рисков</t>
  </si>
  <si>
    <t>Липецкая область</t>
  </si>
  <si>
    <t>Развитие</t>
  </si>
  <si>
    <r>
      <t xml:space="preserve">Источники финансирования: </t>
    </r>
    <r>
      <rPr>
        <i/>
        <sz val="11"/>
        <color theme="1"/>
        <rFont val="Calibri"/>
        <family val="2"/>
        <charset val="204"/>
      </rPr>
      <t>(если требуется более 350 000 руб. инвестиций</t>
    </r>
    <r>
      <rPr>
        <sz val="11"/>
        <color theme="1"/>
        <rFont val="Calibri"/>
        <family val="2"/>
        <charset val="204"/>
      </rPr>
      <t xml:space="preserve">) </t>
    </r>
  </si>
  <si>
    <t>Ремонт инструмента</t>
  </si>
  <si>
    <t>Планируется развитие направления</t>
  </si>
  <si>
    <t>Инструмент, работает за счет ударов.</t>
  </si>
  <si>
    <t>Интернет площадки, авито</t>
  </si>
  <si>
    <t>кв м</t>
  </si>
  <si>
    <t>шт</t>
  </si>
  <si>
    <t>Монтаж радиатора</t>
  </si>
  <si>
    <t>Название проекта:  Малоэтажное строительство</t>
  </si>
  <si>
    <t>Направление деятельности:   Отделочно ремонтные работы (Строительство)</t>
  </si>
  <si>
    <r>
      <t xml:space="preserve">ð НПД (самозанятый)   </t>
    </r>
    <r>
      <rPr>
        <b/>
        <sz val="11"/>
        <color theme="1"/>
        <rFont val="Calibri"/>
        <family val="2"/>
        <charset val="204"/>
      </rPr>
      <t>ð ИП</t>
    </r>
    <r>
      <rPr>
        <sz val="11"/>
        <color theme="1"/>
        <rFont val="Calibri"/>
        <family val="2"/>
        <charset val="204"/>
      </rPr>
      <t xml:space="preserve"> (Патент, </t>
    </r>
    <r>
      <rPr>
        <b/>
        <sz val="11"/>
        <color theme="1"/>
        <rFont val="Calibri"/>
        <family val="2"/>
        <charset val="204"/>
      </rPr>
      <t>УСН)</t>
    </r>
    <r>
      <rPr>
        <sz val="11"/>
        <color theme="1"/>
        <rFont val="Calibri"/>
        <family val="2"/>
        <charset val="204"/>
      </rPr>
      <t>, ОКВЭД: 45.21</t>
    </r>
  </si>
  <si>
    <t>Прицеп Титан 2ос.3015-05</t>
  </si>
  <si>
    <t>Бетоносмеситель Вихрь БМ-160П</t>
  </si>
  <si>
    <t>Электрогенератор Patriot GP6510AE</t>
  </si>
  <si>
    <t>Компрессор Patriot поршневой масляный VX50-402</t>
  </si>
  <si>
    <t>Бензопила Patriot PT 4518</t>
  </si>
  <si>
    <t>Триммер бензиновый Patriot PT 545</t>
  </si>
  <si>
    <t>Лестница NV 2230</t>
  </si>
  <si>
    <t>Лазерный уровень ADA CUBE 3-360 Basic</t>
  </si>
  <si>
    <t>Перфоратор Hanskonner HRH1532RE</t>
  </si>
  <si>
    <t>Углошлифмашина Hanskonner HAG13125TJE</t>
  </si>
  <si>
    <t>Аппарат для сварки ПВХ труб АСПТ-2000</t>
  </si>
  <si>
    <t>Катушка ИЭК УК 40 4 гнезда 2Р+РЕ/40м</t>
  </si>
  <si>
    <t>Лопата с ручкой из дерева+рукоятка</t>
  </si>
  <si>
    <t>Тачка строительная WB5101 (100л/200кг)</t>
  </si>
  <si>
    <t>Ведро строительное 20л</t>
  </si>
  <si>
    <t>Ящик для инструментов Patrol HD Trophy2</t>
  </si>
  <si>
    <t>Сооруж. в виде ряда ступен. для подъема и спуска</t>
  </si>
  <si>
    <t>Пила, но только бензиновая.</t>
  </si>
  <si>
    <t>Штукатурка до 3 см</t>
  </si>
  <si>
    <t>Штукатурка по сетке (цоколь)</t>
  </si>
  <si>
    <t xml:space="preserve">Декоративная штукатурка </t>
  </si>
  <si>
    <t>Декоративная штукатурка фасадов (утеплитель, армирующий слой, сетка)</t>
  </si>
  <si>
    <t>Липецкие прицепы ПаркАвто</t>
  </si>
  <si>
    <t>Магазин ДоброСтрой</t>
  </si>
  <si>
    <t>Строительные фирмы города, частные мастера</t>
  </si>
  <si>
    <t>Офис, Безвозмездное право пользования, автомобиль для перевозки</t>
  </si>
  <si>
    <t>Для перевозки инструмента и сухих смесей</t>
  </si>
  <si>
    <t xml:space="preserve">Цели и задачи проекта:   
Осуществление полного цикла строительных работ — от создания проектов до сдачи объектов в эксплуатацию;
Освоение новых пригородных территорий для реализации проектов малоэтажного строительства.
**Цели:**
1. **Основная цель:** Создать прибыльный бизнес, предоставляющий полный цикл строительных работ, включая штукатурку стен (обычную и декоративную).
2. **Качественная цель:** Обеспечить высокий уровень качества выполнения всех этапов строительных работ.
3. **Финансовая цель:** Достичь рентабельности бизнеса в течение первого года деятельности.
**Задачи:**
1. Разработать и утвердить стандарты качества выполнения всех видов строительных работ.
2. Наладить процессы закупки материалов и оборудования для всех этапов строительства.
3. Провести маркетинговую кампанию для привлечения клиентов.
4. Нанять сторонних работников или организации для выполнения специализированных задач.
5. Осуществлять регулярный мониторинг удовлетворенности клиентов и оперативно реагировать на их замечания.
</t>
  </si>
  <si>
    <t>Анализ целевой аудитории важен для успешной стратегии маркетинга и предоставления услуг, поэтому давайте рассмотрим потенциальную аудиторию для бизнеса:
- **Частные лица:**
  - Владельцы земельных участков, планирующие строительство домов.
  - Владельцы недвижимости, нуждающиеся в капитальном ремонте или реконструкции.
  - Возраст: 30-60 лет.
  - Доход: Средний и выше среднего.
- **Коммерческие организации:**
  - Компании, нуждающиеся в строительстве или ремонте офисов и коммерческих помещений.
  - Риелторские агентства, управляющие недвижимостью.
**Характеристики аудитории:**
- Клиенты, ценящие комплексный подход к строительству и ремонтным работам.
- Владельцы недвижимости, стремящиеся к улучшению инфраструктуры и увеличению стоимости объекта.
- Организации, нуждающиеся в быстром и качественном строительстве или ремонте.</t>
  </si>
  <si>
    <t>1. **Комплексный подход:** Полный цикл строительных работ от фундамента до отделки, что позволяет клиентам экономить время и деньги, обращаясь к одной компании.
2. **Качество работы:** Использование высококачественных материалов и современных технологий, обеспечивающих долговечность и эстетический вид строительных объектов.
3. **Гибкость:** Возможность оперативного реагирования на запросы клиентов и выполнения срочных заказов.
4. **Опыт и репутация:** Личный опыт предпринимателя в строительной сфере и наличие положительных отзывов от клиентов.
5. **Широкий спектр услуг:** Предоставление полного спектра строительных и отделочных услуг, что делает компанию привлекательной для различных категорий клиентов</t>
  </si>
  <si>
    <t>Низкий спрос на услуги на начальном этапе.</t>
  </si>
  <si>
    <t>Поставка низкокачественных строительных материалов.</t>
  </si>
  <si>
    <t>Появление новых конкурентов или усиление существующих.</t>
  </si>
  <si>
    <t>Недостаток средств для покрытия операционных расходов.</t>
  </si>
  <si>
    <t>Срывы сроков выполнения работ из-за задержек в поставках материалов.</t>
  </si>
  <si>
    <t>Заключение договоров с несколькими поставщиками, создание небольшого запаса материалов для экстренных случаев.</t>
  </si>
  <si>
    <t>Создание резервного фонда, тщательное планирование бюджета, привлечение инвесторов или получение кредитных линий при необходимости.</t>
  </si>
  <si>
    <t>Постоянное совершенствование качества услуг, внедрение инновационных методов работы и повышение уровня сервиса.</t>
  </si>
  <si>
    <t>Налаживание надежных каналов поставки и заключение договоров с проверенными поставщиками.</t>
  </si>
  <si>
    <t>Активная маркетинговая кампания, использование социальных сетей и сайтов объявлений, создание собственного сайта с примерами работ и отзывами клиентов.</t>
  </si>
  <si>
    <t>Трудности в найме квалифицированных временных работников при увеличении объема заказов.</t>
  </si>
  <si>
    <t>Создание базы проверенных специалистов, сотрудничество с кадровыми агентствами, проведение обучения для повышения квалификации временного персонала.</t>
  </si>
  <si>
    <t>ФИО:   __________________________________________________________</t>
  </si>
  <si>
    <t>Год рождения:  __________________ Место рождения: ____________ Телефон: _______________ эл. почта: _______________________</t>
  </si>
  <si>
    <t>Место жительства: ______________________________________________________________________________</t>
  </si>
  <si>
    <t>Состав семьи: ________________________________________</t>
  </si>
  <si>
    <t>______________________________________________________________________________</t>
  </si>
  <si>
    <t>Общий стаж:  ________  Опыт работы в данной сфере: ________________________________________________________________</t>
  </si>
  <si>
    <t>_________________________________________________________________________________________________________________</t>
  </si>
  <si>
    <t>_____________________________________________________________________________________________________________________________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</si>
</sst>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Symbol"/>
      <family val="1"/>
      <charset val="2"/>
    </font>
    <font>
      <sz val="13"/>
      <color rgb="FF000000"/>
      <name val="Times New Roman"/>
      <family val="1"/>
      <charset val="204"/>
    </font>
    <font>
      <sz val="13"/>
      <color theme="1"/>
      <name val="Calibri"/>
      <family val="2"/>
      <charset val="204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62">
    <xf numFmtId="0" fontId="0" fillId="0" borderId="0" xfId="0"/>
    <xf numFmtId="0" fontId="3" fillId="0" borderId="0" xfId="0" applyFont="1" applyAlignment="1">
      <alignment vertical="center"/>
    </xf>
    <xf numFmtId="0" fontId="9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0" fillId="0" borderId="0" xfId="0" applyFont="1"/>
    <xf numFmtId="0" fontId="0" fillId="0" borderId="0" xfId="0" applyAlignment="1">
      <alignment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/>
    <xf numFmtId="0" fontId="22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6" fillId="0" borderId="1" xfId="0" applyFont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2" fillId="0" borderId="1" xfId="0" applyFont="1" applyBorder="1"/>
    <xf numFmtId="0" fontId="22" fillId="0" borderId="1" xfId="0" applyFont="1" applyBorder="1" applyAlignment="1">
      <alignment horizontal="right"/>
    </xf>
    <xf numFmtId="0" fontId="2" fillId="0" borderId="0" xfId="0" applyFont="1"/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49" fontId="26" fillId="0" borderId="1" xfId="0" applyNumberFormat="1" applyFont="1" applyBorder="1" applyAlignment="1">
      <alignment horizontal="justify" vertical="center" wrapText="1"/>
    </xf>
    <xf numFmtId="0" fontId="22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6" fillId="0" borderId="4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26" fillId="0" borderId="5" xfId="0" applyFont="1" applyBorder="1" applyAlignment="1">
      <alignment horizontal="left"/>
    </xf>
    <xf numFmtId="0" fontId="30" fillId="2" borderId="4" xfId="0" applyFont="1" applyFill="1" applyBorder="1" applyAlignment="1">
      <alignment horizontal="left" vertical="center" wrapText="1"/>
    </xf>
    <xf numFmtId="0" fontId="30" fillId="2" borderId="5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0" fontId="25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/>
    </xf>
    <xf numFmtId="49" fontId="28" fillId="0" borderId="0" xfId="0" applyNumberFormat="1" applyFont="1" applyAlignment="1">
      <alignment horizontal="justify" vertical="center" wrapText="1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4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wrapText="1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" fontId="21" fillId="0" borderId="4" xfId="0" applyNumberFormat="1" applyFont="1" applyBorder="1" applyAlignment="1">
      <alignment horizontal="center" vertical="center" wrapText="1"/>
    </xf>
    <xf numFmtId="1" fontId="21" fillId="0" borderId="5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0" fillId="0" borderId="0" xfId="0" applyFont="1" applyAlignment="1">
      <alignment horizontal="left" indent="11"/>
    </xf>
    <xf numFmtId="0" fontId="20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9" fontId="22" fillId="0" borderId="1" xfId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justify"/>
    </xf>
    <xf numFmtId="14" fontId="0" fillId="0" borderId="0" xfId="0" applyNumberFormat="1" applyAlignment="1">
      <alignment horizontal="center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24" fillId="0" borderId="8" xfId="0" applyFont="1" applyBorder="1" applyAlignment="1">
      <alignment horizontal="center" wrapText="1"/>
    </xf>
    <xf numFmtId="0" fontId="24" fillId="0" borderId="9" xfId="0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49" fontId="28" fillId="0" borderId="0" xfId="0" applyNumberFormat="1" applyFont="1" applyAlignment="1">
      <alignment horizontal="justify" wrapText="1"/>
    </xf>
    <xf numFmtId="49" fontId="28" fillId="0" borderId="0" xfId="0" applyNumberFormat="1" applyFont="1" applyAlignment="1">
      <alignment horizontal="justify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5" fillId="2" borderId="2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justify" wrapText="1"/>
    </xf>
    <xf numFmtId="49" fontId="2" fillId="0" borderId="0" xfId="0" applyNumberFormat="1" applyFont="1" applyAlignment="1">
      <alignment horizontal="justify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82"/>
  <sheetViews>
    <sheetView tabSelected="1" view="pageLayout" topLeftCell="A74" zoomScaleNormal="91" workbookViewId="0">
      <selection activeCell="A24" sqref="A24:L24"/>
    </sheetView>
  </sheetViews>
  <sheetFormatPr defaultColWidth="8.85546875" defaultRowHeight="15" x14ac:dyDescent="0.25"/>
  <cols>
    <col min="1" max="1" width="28.85546875" customWidth="1"/>
    <col min="2" max="8" width="7.85546875" customWidth="1"/>
    <col min="9" max="10" width="8.85546875" customWidth="1"/>
    <col min="11" max="11" width="8.140625" customWidth="1"/>
    <col min="12" max="12" width="8.42578125" customWidth="1"/>
    <col min="13" max="13" width="7.42578125" customWidth="1"/>
  </cols>
  <sheetData>
    <row r="2" spans="1:12" ht="18.75" x14ac:dyDescent="0.25">
      <c r="A2" s="68" t="s">
        <v>85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18.75" x14ac:dyDescent="0.25">
      <c r="A3" s="1"/>
    </row>
    <row r="4" spans="1:12" ht="18.75" x14ac:dyDescent="0.25">
      <c r="A4" s="68" t="s">
        <v>31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x14ac:dyDescent="0.25">
      <c r="A5" s="129" t="s">
        <v>189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12" x14ac:dyDescent="0.25">
      <c r="A6" s="129" t="s">
        <v>190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1:12" x14ac:dyDescent="0.25">
      <c r="A7" s="129" t="s">
        <v>191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</row>
    <row r="8" spans="1:12" x14ac:dyDescent="0.25">
      <c r="A8" s="92" t="s">
        <v>192</v>
      </c>
      <c r="B8" s="92"/>
      <c r="C8" s="92"/>
      <c r="D8" s="92"/>
      <c r="E8" s="53"/>
      <c r="F8" s="53"/>
      <c r="G8" s="53"/>
      <c r="H8" s="53"/>
      <c r="I8" s="53"/>
      <c r="J8" s="53"/>
      <c r="K8" s="53"/>
      <c r="L8" s="53"/>
    </row>
    <row r="9" spans="1:12" x14ac:dyDescent="0.25">
      <c r="A9" s="92" t="s">
        <v>89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x14ac:dyDescent="0.25">
      <c r="A10" s="92" t="s">
        <v>193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x14ac:dyDescent="0.25">
      <c r="A11" s="92" t="s">
        <v>90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x14ac:dyDescent="0.25">
      <c r="A12" s="92" t="s">
        <v>194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</row>
    <row r="13" spans="1:12" x14ac:dyDescent="0.25">
      <c r="A13" s="92" t="s">
        <v>91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</row>
    <row r="14" spans="1:12" ht="30" customHeight="1" x14ac:dyDescent="0.25">
      <c r="A14" s="92" t="s">
        <v>195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</row>
    <row r="15" spans="1:12" x14ac:dyDescent="0.25">
      <c r="A15" s="92" t="s">
        <v>92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</row>
    <row r="16" spans="1:12" x14ac:dyDescent="0.25">
      <c r="A16" s="92" t="s">
        <v>195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</row>
    <row r="17" spans="1:14" ht="18.75" x14ac:dyDescent="0.25">
      <c r="A17" s="68" t="s">
        <v>32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4" ht="16.5" x14ac:dyDescent="0.25">
      <c r="A18" s="92" t="s">
        <v>144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4"/>
      <c r="N18" s="4"/>
    </row>
    <row r="19" spans="1:14" ht="244.5" customHeight="1" x14ac:dyDescent="0.25">
      <c r="A19" s="98" t="s">
        <v>174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4"/>
      <c r="N19" s="4"/>
    </row>
    <row r="20" spans="1:14" ht="16.5" x14ac:dyDescent="0.25">
      <c r="A20" s="92" t="s">
        <v>145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4"/>
      <c r="N20" s="4"/>
    </row>
    <row r="21" spans="1:14" x14ac:dyDescent="0.25">
      <c r="A21" s="129" t="s">
        <v>93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</row>
    <row r="22" spans="1:14" x14ac:dyDescent="0.25">
      <c r="A22" s="129" t="s">
        <v>146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</row>
    <row r="23" spans="1:14" ht="17.25" customHeight="1" x14ac:dyDescent="0.25">
      <c r="A23" s="99" t="s">
        <v>94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19"/>
      <c r="N23" s="19"/>
    </row>
    <row r="24" spans="1:14" ht="17.25" customHeight="1" x14ac:dyDescent="0.25">
      <c r="A24" s="99" t="s">
        <v>196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19"/>
      <c r="N24" s="19"/>
    </row>
    <row r="25" spans="1:14" ht="17.25" customHeight="1" x14ac:dyDescent="0.25">
      <c r="A25" s="100" t="s">
        <v>95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9"/>
      <c r="N25" s="19"/>
    </row>
    <row r="26" spans="1:14" ht="17.25" customHeight="1" x14ac:dyDescent="0.25">
      <c r="A26" s="100" t="s">
        <v>172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9"/>
      <c r="N26" s="19"/>
    </row>
    <row r="27" spans="1:14" x14ac:dyDescent="0.25">
      <c r="A27" s="129" t="s">
        <v>64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</row>
    <row r="28" spans="1:14" ht="18.75" x14ac:dyDescent="0.25">
      <c r="A28" s="68" t="s">
        <v>0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1:14" ht="16.5" x14ac:dyDescent="0.25">
      <c r="A29" s="50" t="s">
        <v>97</v>
      </c>
      <c r="B29" s="50" t="s">
        <v>98</v>
      </c>
      <c r="C29" s="101" t="s">
        <v>96</v>
      </c>
      <c r="D29" s="102"/>
      <c r="E29" s="101" t="s">
        <v>104</v>
      </c>
      <c r="F29" s="102"/>
      <c r="G29" s="4"/>
      <c r="H29" s="4"/>
      <c r="I29" s="4"/>
      <c r="J29" s="4"/>
      <c r="K29" s="4"/>
      <c r="L29" s="4"/>
    </row>
    <row r="30" spans="1:14" ht="16.5" x14ac:dyDescent="0.25">
      <c r="A30" s="50"/>
      <c r="B30" s="50">
        <v>0</v>
      </c>
      <c r="C30" s="101">
        <v>0</v>
      </c>
      <c r="D30" s="102"/>
      <c r="E30" s="101">
        <f>B30*C30</f>
        <v>0</v>
      </c>
      <c r="F30" s="102"/>
      <c r="G30" s="4"/>
      <c r="H30" s="4"/>
      <c r="I30" s="4"/>
      <c r="J30" s="4"/>
      <c r="K30" s="4"/>
      <c r="L30" s="4"/>
    </row>
    <row r="31" spans="1:14" ht="16.5" x14ac:dyDescent="0.25">
      <c r="A31" s="50"/>
      <c r="B31" s="51"/>
      <c r="C31" s="101"/>
      <c r="D31" s="102"/>
      <c r="E31" s="101">
        <f t="shared" ref="E31:E32" si="0">B31*C31</f>
        <v>0</v>
      </c>
      <c r="F31" s="102"/>
      <c r="G31" s="4"/>
      <c r="H31" s="4"/>
      <c r="I31" s="4"/>
      <c r="J31" s="4"/>
      <c r="K31" s="4"/>
      <c r="L31" s="4"/>
    </row>
    <row r="32" spans="1:14" ht="16.5" x14ac:dyDescent="0.25">
      <c r="A32" s="50" t="s">
        <v>6</v>
      </c>
      <c r="B32" s="50">
        <f>SUM(B30:B31)</f>
        <v>0</v>
      </c>
      <c r="C32" s="101">
        <f>SUM(C30:C31)</f>
        <v>0</v>
      </c>
      <c r="D32" s="102"/>
      <c r="E32" s="101">
        <f t="shared" si="0"/>
        <v>0</v>
      </c>
      <c r="F32" s="102"/>
      <c r="G32" s="4"/>
      <c r="H32" s="4"/>
      <c r="I32" s="4"/>
      <c r="J32" s="4"/>
      <c r="K32" s="4"/>
      <c r="L32" s="4"/>
    </row>
    <row r="33" spans="1:12" ht="16.5" x14ac:dyDescent="0.25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 ht="16.5" x14ac:dyDescent="0.25">
      <c r="A34" s="93" t="s">
        <v>65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</row>
    <row r="35" spans="1:12" x14ac:dyDescent="0.25">
      <c r="A35" s="57" t="s">
        <v>99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2" x14ac:dyDescent="0.25">
      <c r="A36" s="95" t="s">
        <v>138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</row>
    <row r="37" spans="1:12" x14ac:dyDescent="0.25">
      <c r="A37" s="57" t="s">
        <v>100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  <row r="38" spans="1:12" x14ac:dyDescent="0.25">
      <c r="A38" s="95" t="s">
        <v>135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</row>
    <row r="39" spans="1:12" x14ac:dyDescent="0.25">
      <c r="A39" s="95" t="s">
        <v>101</v>
      </c>
      <c r="B39" s="95"/>
      <c r="C39" s="95"/>
      <c r="D39" s="58">
        <v>1</v>
      </c>
      <c r="E39" s="57"/>
      <c r="F39" s="57"/>
      <c r="G39" s="57"/>
      <c r="H39" s="57"/>
      <c r="I39" s="57"/>
      <c r="J39" s="57"/>
      <c r="K39" s="57"/>
      <c r="L39" s="57"/>
    </row>
    <row r="40" spans="1:12" ht="15.75" x14ac:dyDescent="0.25">
      <c r="A40" s="57" t="s">
        <v>102</v>
      </c>
      <c r="B40" s="57"/>
      <c r="C40" s="57"/>
      <c r="D40" s="59">
        <f>$M144</f>
        <v>7</v>
      </c>
      <c r="E40" s="57"/>
      <c r="F40" s="57"/>
      <c r="G40" s="57"/>
      <c r="H40" s="57"/>
      <c r="I40" s="57"/>
      <c r="J40" s="57"/>
      <c r="K40" s="57"/>
      <c r="L40" s="57"/>
    </row>
    <row r="41" spans="1:12" ht="17.25" x14ac:dyDescent="0.25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</row>
    <row r="42" spans="1:12" x14ac:dyDescent="0.25">
      <c r="A42" s="96" t="s">
        <v>103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</row>
    <row r="43" spans="1:12" ht="33.75" customHeight="1" x14ac:dyDescent="0.25">
      <c r="A43" s="88" t="s">
        <v>12</v>
      </c>
      <c r="B43" s="89"/>
      <c r="C43" s="27" t="s">
        <v>1</v>
      </c>
      <c r="D43" s="27" t="s">
        <v>2</v>
      </c>
      <c r="E43" s="90" t="s">
        <v>3</v>
      </c>
      <c r="F43" s="90"/>
      <c r="G43" s="90"/>
      <c r="H43" s="97" t="s">
        <v>4</v>
      </c>
      <c r="I43" s="97"/>
      <c r="J43" s="97"/>
      <c r="K43" s="97"/>
      <c r="L43" s="97"/>
    </row>
    <row r="44" spans="1:12" hidden="1" x14ac:dyDescent="0.25">
      <c r="A44" s="88"/>
      <c r="B44" s="89"/>
      <c r="C44" s="26"/>
      <c r="D44" s="26"/>
      <c r="E44" s="90">
        <f t="shared" ref="E44:E46" si="1">C44*D44</f>
        <v>0</v>
      </c>
      <c r="F44" s="90"/>
      <c r="G44" s="90"/>
      <c r="H44" s="91"/>
      <c r="I44" s="91"/>
      <c r="J44" s="91"/>
      <c r="K44" s="91"/>
      <c r="L44" s="91"/>
    </row>
    <row r="45" spans="1:12" hidden="1" x14ac:dyDescent="0.25">
      <c r="A45" s="88"/>
      <c r="B45" s="89"/>
      <c r="C45" s="26"/>
      <c r="D45" s="26"/>
      <c r="E45" s="90">
        <f t="shared" si="1"/>
        <v>0</v>
      </c>
      <c r="F45" s="90"/>
      <c r="G45" s="90"/>
      <c r="H45" s="91"/>
      <c r="I45" s="91"/>
      <c r="J45" s="91"/>
      <c r="K45" s="91"/>
      <c r="L45" s="91"/>
    </row>
    <row r="46" spans="1:12" hidden="1" x14ac:dyDescent="0.25">
      <c r="A46" s="88"/>
      <c r="B46" s="89"/>
      <c r="C46" s="26"/>
      <c r="D46" s="26"/>
      <c r="E46" s="90">
        <f t="shared" si="1"/>
        <v>0</v>
      </c>
      <c r="F46" s="90"/>
      <c r="G46" s="90"/>
      <c r="H46" s="91"/>
      <c r="I46" s="91"/>
      <c r="J46" s="91"/>
      <c r="K46" s="91"/>
      <c r="L46" s="91"/>
    </row>
    <row r="47" spans="1:12" x14ac:dyDescent="0.25">
      <c r="A47" s="85" t="s">
        <v>5</v>
      </c>
      <c r="B47" s="86"/>
      <c r="C47" s="28"/>
      <c r="D47" s="28"/>
      <c r="E47" s="87">
        <f>SUM(E48:G63)</f>
        <v>350000</v>
      </c>
      <c r="F47" s="87"/>
      <c r="G47" s="87"/>
      <c r="H47" s="87"/>
      <c r="I47" s="87"/>
      <c r="J47" s="87"/>
      <c r="K47" s="87"/>
      <c r="L47" s="87"/>
    </row>
    <row r="48" spans="1:12" ht="18" customHeight="1" x14ac:dyDescent="0.25">
      <c r="A48" s="106" t="s">
        <v>147</v>
      </c>
      <c r="B48" s="106"/>
      <c r="C48" s="27">
        <v>1</v>
      </c>
      <c r="D48" s="60">
        <v>127800</v>
      </c>
      <c r="E48" s="126">
        <f t="shared" ref="E48" si="2">C48*D48</f>
        <v>127800</v>
      </c>
      <c r="F48" s="127"/>
      <c r="G48" s="89"/>
      <c r="H48" s="101" t="s">
        <v>169</v>
      </c>
      <c r="I48" s="128"/>
      <c r="J48" s="128"/>
      <c r="K48" s="128"/>
      <c r="L48" s="102"/>
    </row>
    <row r="49" spans="1:12" ht="15" customHeight="1" x14ac:dyDescent="0.25">
      <c r="A49" s="106" t="s">
        <v>148</v>
      </c>
      <c r="B49" s="106"/>
      <c r="C49" s="27">
        <v>1</v>
      </c>
      <c r="D49" s="60">
        <v>19490</v>
      </c>
      <c r="E49" s="126">
        <f>C49*D49</f>
        <v>19490</v>
      </c>
      <c r="F49" s="127"/>
      <c r="G49" s="89"/>
      <c r="H49" s="101" t="s">
        <v>170</v>
      </c>
      <c r="I49" s="128"/>
      <c r="J49" s="128"/>
      <c r="K49" s="128"/>
      <c r="L49" s="102"/>
    </row>
    <row r="50" spans="1:12" ht="13.5" customHeight="1" x14ac:dyDescent="0.25">
      <c r="A50" s="106" t="s">
        <v>149</v>
      </c>
      <c r="B50" s="106"/>
      <c r="C50" s="27">
        <v>1</v>
      </c>
      <c r="D50" s="60">
        <v>59005</v>
      </c>
      <c r="E50" s="126">
        <f t="shared" ref="E50" si="3">C50*D50</f>
        <v>59005</v>
      </c>
      <c r="F50" s="127"/>
      <c r="G50" s="89"/>
      <c r="H50" s="101" t="s">
        <v>170</v>
      </c>
      <c r="I50" s="128"/>
      <c r="J50" s="128"/>
      <c r="K50" s="128"/>
      <c r="L50" s="102"/>
    </row>
    <row r="51" spans="1:12" ht="28.5" customHeight="1" x14ac:dyDescent="0.25">
      <c r="A51" s="106" t="s">
        <v>150</v>
      </c>
      <c r="B51" s="106"/>
      <c r="C51" s="27">
        <v>1</v>
      </c>
      <c r="D51" s="60">
        <v>24540</v>
      </c>
      <c r="E51" s="126">
        <f>C51*D51</f>
        <v>24540</v>
      </c>
      <c r="F51" s="127"/>
      <c r="G51" s="89"/>
      <c r="H51" s="101" t="s">
        <v>170</v>
      </c>
      <c r="I51" s="128"/>
      <c r="J51" s="128"/>
      <c r="K51" s="128"/>
      <c r="L51" s="102"/>
    </row>
    <row r="52" spans="1:12" ht="12" customHeight="1" x14ac:dyDescent="0.25">
      <c r="A52" s="106" t="s">
        <v>151</v>
      </c>
      <c r="B52" s="106"/>
      <c r="C52" s="27">
        <v>1</v>
      </c>
      <c r="D52" s="60">
        <v>11990</v>
      </c>
      <c r="E52" s="126">
        <f>C52*D52</f>
        <v>11990</v>
      </c>
      <c r="F52" s="127"/>
      <c r="G52" s="89"/>
      <c r="H52" s="101" t="s">
        <v>170</v>
      </c>
      <c r="I52" s="128"/>
      <c r="J52" s="128"/>
      <c r="K52" s="128"/>
      <c r="L52" s="102"/>
    </row>
    <row r="53" spans="1:12" ht="13.5" customHeight="1" x14ac:dyDescent="0.25">
      <c r="A53" s="106" t="s">
        <v>152</v>
      </c>
      <c r="B53" s="106"/>
      <c r="C53" s="27">
        <v>1</v>
      </c>
      <c r="D53" s="60">
        <v>15890</v>
      </c>
      <c r="E53" s="126">
        <f t="shared" ref="E53" si="4">C53*D53</f>
        <v>15890</v>
      </c>
      <c r="F53" s="127"/>
      <c r="G53" s="89"/>
      <c r="H53" s="101" t="s">
        <v>170</v>
      </c>
      <c r="I53" s="128"/>
      <c r="J53" s="128"/>
      <c r="K53" s="128"/>
      <c r="L53" s="102"/>
    </row>
    <row r="54" spans="1:12" ht="14.25" customHeight="1" x14ac:dyDescent="0.25">
      <c r="A54" s="106" t="s">
        <v>153</v>
      </c>
      <c r="B54" s="106"/>
      <c r="C54" s="27">
        <v>1</v>
      </c>
      <c r="D54" s="60">
        <v>16500</v>
      </c>
      <c r="E54" s="126">
        <f>C54*D54</f>
        <v>16500</v>
      </c>
      <c r="F54" s="127"/>
      <c r="G54" s="89"/>
      <c r="H54" s="101" t="s">
        <v>170</v>
      </c>
      <c r="I54" s="128"/>
      <c r="J54" s="128"/>
      <c r="K54" s="128"/>
      <c r="L54" s="102"/>
    </row>
    <row r="55" spans="1:12" ht="18" customHeight="1" x14ac:dyDescent="0.25">
      <c r="A55" s="106" t="s">
        <v>154</v>
      </c>
      <c r="B55" s="106"/>
      <c r="C55" s="27">
        <v>1</v>
      </c>
      <c r="D55" s="60">
        <v>16990</v>
      </c>
      <c r="E55" s="126">
        <f t="shared" ref="E55" si="5">C55*D55</f>
        <v>16990</v>
      </c>
      <c r="F55" s="127"/>
      <c r="G55" s="89"/>
      <c r="H55" s="101" t="s">
        <v>170</v>
      </c>
      <c r="I55" s="128"/>
      <c r="J55" s="128"/>
      <c r="K55" s="128"/>
      <c r="L55" s="102"/>
    </row>
    <row r="56" spans="1:12" ht="17.100000000000001" customHeight="1" x14ac:dyDescent="0.25">
      <c r="A56" s="106" t="s">
        <v>155</v>
      </c>
      <c r="B56" s="106"/>
      <c r="C56" s="27">
        <v>1</v>
      </c>
      <c r="D56" s="60">
        <v>15050</v>
      </c>
      <c r="E56" s="126">
        <f>C56*D56</f>
        <v>15050</v>
      </c>
      <c r="F56" s="127"/>
      <c r="G56" s="89"/>
      <c r="H56" s="101" t="s">
        <v>170</v>
      </c>
      <c r="I56" s="128"/>
      <c r="J56" s="128"/>
      <c r="K56" s="128"/>
      <c r="L56" s="102"/>
    </row>
    <row r="57" spans="1:12" ht="15" customHeight="1" x14ac:dyDescent="0.25">
      <c r="A57" s="106" t="s">
        <v>156</v>
      </c>
      <c r="B57" s="106"/>
      <c r="C57" s="27">
        <v>1</v>
      </c>
      <c r="D57" s="60">
        <v>6990</v>
      </c>
      <c r="E57" s="126">
        <f t="shared" ref="E57" si="6">C57*D57</f>
        <v>6990</v>
      </c>
      <c r="F57" s="127"/>
      <c r="G57" s="89"/>
      <c r="H57" s="101" t="s">
        <v>170</v>
      </c>
      <c r="I57" s="128"/>
      <c r="J57" s="128"/>
      <c r="K57" s="128"/>
      <c r="L57" s="102"/>
    </row>
    <row r="58" spans="1:12" ht="15" customHeight="1" x14ac:dyDescent="0.25">
      <c r="A58" s="106" t="s">
        <v>157</v>
      </c>
      <c r="B58" s="106"/>
      <c r="C58" s="27">
        <v>1</v>
      </c>
      <c r="D58" s="60">
        <v>4390</v>
      </c>
      <c r="E58" s="126">
        <f>C58*D58</f>
        <v>4390</v>
      </c>
      <c r="F58" s="127"/>
      <c r="G58" s="89"/>
      <c r="H58" s="101" t="s">
        <v>170</v>
      </c>
      <c r="I58" s="128"/>
      <c r="J58" s="128"/>
      <c r="K58" s="128"/>
      <c r="L58" s="102"/>
    </row>
    <row r="59" spans="1:12" ht="12" customHeight="1" x14ac:dyDescent="0.25">
      <c r="A59" s="106" t="s">
        <v>158</v>
      </c>
      <c r="B59" s="106"/>
      <c r="C59" s="27">
        <v>2</v>
      </c>
      <c r="D59" s="60">
        <v>6980</v>
      </c>
      <c r="E59" s="126">
        <f>C59*D59</f>
        <v>13960</v>
      </c>
      <c r="F59" s="127"/>
      <c r="G59" s="89"/>
      <c r="H59" s="101" t="s">
        <v>170</v>
      </c>
      <c r="I59" s="128"/>
      <c r="J59" s="128"/>
      <c r="K59" s="128"/>
      <c r="L59" s="102"/>
    </row>
    <row r="60" spans="1:12" ht="16.5" customHeight="1" x14ac:dyDescent="0.25">
      <c r="A60" s="106" t="s">
        <v>159</v>
      </c>
      <c r="B60" s="106"/>
      <c r="C60" s="27">
        <v>4</v>
      </c>
      <c r="D60" s="60">
        <v>705</v>
      </c>
      <c r="E60" s="126">
        <f t="shared" ref="E60" si="7">C60*D60</f>
        <v>2820</v>
      </c>
      <c r="F60" s="127"/>
      <c r="G60" s="89"/>
      <c r="H60" s="101" t="s">
        <v>170</v>
      </c>
      <c r="I60" s="128"/>
      <c r="J60" s="128"/>
      <c r="K60" s="128"/>
      <c r="L60" s="102"/>
    </row>
    <row r="61" spans="1:12" ht="17.100000000000001" customHeight="1" x14ac:dyDescent="0.25">
      <c r="A61" s="106" t="s">
        <v>160</v>
      </c>
      <c r="B61" s="106"/>
      <c r="C61" s="27">
        <v>1</v>
      </c>
      <c r="D61" s="60">
        <v>8485</v>
      </c>
      <c r="E61" s="126">
        <f>C61*D61</f>
        <v>8485</v>
      </c>
      <c r="F61" s="127"/>
      <c r="G61" s="89"/>
      <c r="H61" s="101" t="s">
        <v>170</v>
      </c>
      <c r="I61" s="128"/>
      <c r="J61" s="128"/>
      <c r="K61" s="128"/>
      <c r="L61" s="102"/>
    </row>
    <row r="62" spans="1:12" ht="16.5" customHeight="1" x14ac:dyDescent="0.25">
      <c r="A62" s="106" t="s">
        <v>161</v>
      </c>
      <c r="B62" s="106"/>
      <c r="C62" s="27">
        <v>2</v>
      </c>
      <c r="D62" s="60">
        <v>275</v>
      </c>
      <c r="E62" s="126">
        <f t="shared" ref="E62" si="8">C62*D62</f>
        <v>550</v>
      </c>
      <c r="F62" s="127"/>
      <c r="G62" s="89"/>
      <c r="H62" s="101" t="s">
        <v>170</v>
      </c>
      <c r="I62" s="128"/>
      <c r="J62" s="128"/>
      <c r="K62" s="128"/>
      <c r="L62" s="102"/>
    </row>
    <row r="63" spans="1:12" ht="17.100000000000001" customHeight="1" x14ac:dyDescent="0.25">
      <c r="A63" s="106" t="s">
        <v>162</v>
      </c>
      <c r="B63" s="106"/>
      <c r="C63" s="27">
        <v>1</v>
      </c>
      <c r="D63" s="60">
        <v>5550</v>
      </c>
      <c r="E63" s="126">
        <f>C63*D63</f>
        <v>5550</v>
      </c>
      <c r="F63" s="127"/>
      <c r="G63" s="89"/>
      <c r="H63" s="101" t="s">
        <v>170</v>
      </c>
      <c r="I63" s="128"/>
      <c r="J63" s="128"/>
      <c r="K63" s="128"/>
      <c r="L63" s="102"/>
    </row>
    <row r="64" spans="1:12" x14ac:dyDescent="0.25">
      <c r="A64" s="124" t="s">
        <v>6</v>
      </c>
      <c r="B64" s="125"/>
      <c r="C64" s="28"/>
      <c r="D64" s="28"/>
      <c r="E64" s="87">
        <f>E47</f>
        <v>350000</v>
      </c>
      <c r="F64" s="87"/>
      <c r="G64" s="87"/>
      <c r="H64" s="124"/>
      <c r="I64" s="159"/>
      <c r="J64" s="159"/>
      <c r="K64" s="159"/>
      <c r="L64" s="125"/>
    </row>
    <row r="65" spans="1:12" x14ac:dyDescent="0.25">
      <c r="A65" s="129" t="s">
        <v>136</v>
      </c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</row>
    <row r="66" spans="1:12" ht="15.75" x14ac:dyDescent="0.25">
      <c r="D66" s="45"/>
    </row>
    <row r="67" spans="1:12" ht="15.75" x14ac:dyDescent="0.25">
      <c r="A67" t="s">
        <v>105</v>
      </c>
      <c r="D67" s="45"/>
    </row>
    <row r="68" spans="1:12" ht="41.25" customHeight="1" x14ac:dyDescent="0.25">
      <c r="A68" s="69" t="s">
        <v>12</v>
      </c>
      <c r="B68" s="71" t="s">
        <v>106</v>
      </c>
      <c r="C68" s="72"/>
      <c r="D68" s="72"/>
      <c r="E68" s="72"/>
      <c r="F68" s="73"/>
      <c r="G68" s="69" t="s">
        <v>107</v>
      </c>
      <c r="H68" s="70" t="s">
        <v>108</v>
      </c>
      <c r="I68" s="70"/>
      <c r="J68" s="70"/>
    </row>
    <row r="69" spans="1:12" x14ac:dyDescent="0.25">
      <c r="A69" s="69"/>
      <c r="B69" s="74"/>
      <c r="C69" s="75"/>
      <c r="D69" s="75"/>
      <c r="E69" s="75"/>
      <c r="F69" s="76"/>
      <c r="G69" s="69"/>
      <c r="H69" s="46" t="s">
        <v>109</v>
      </c>
      <c r="I69" s="43" t="s">
        <v>110</v>
      </c>
      <c r="J69" s="43" t="s">
        <v>111</v>
      </c>
    </row>
    <row r="70" spans="1:12" ht="30" customHeight="1" x14ac:dyDescent="0.25">
      <c r="A70" s="61" t="s">
        <v>147</v>
      </c>
      <c r="B70" s="77" t="s">
        <v>173</v>
      </c>
      <c r="C70" s="78"/>
      <c r="D70" s="78"/>
      <c r="E70" s="78"/>
      <c r="F70" s="79"/>
      <c r="G70" s="62">
        <v>1</v>
      </c>
      <c r="H70" s="32">
        <v>115000</v>
      </c>
      <c r="I70" s="32">
        <v>127800</v>
      </c>
      <c r="J70" s="32">
        <v>135000</v>
      </c>
    </row>
    <row r="71" spans="1:12" ht="30" customHeight="1" x14ac:dyDescent="0.25">
      <c r="A71" s="61" t="s">
        <v>155</v>
      </c>
      <c r="B71" s="77" t="s">
        <v>139</v>
      </c>
      <c r="C71" s="78"/>
      <c r="D71" s="78"/>
      <c r="E71" s="78"/>
      <c r="F71" s="79"/>
      <c r="G71" s="62">
        <v>1</v>
      </c>
      <c r="H71" s="32">
        <v>12000</v>
      </c>
      <c r="I71" s="32">
        <v>15050</v>
      </c>
      <c r="J71" s="32">
        <v>18050</v>
      </c>
    </row>
    <row r="72" spans="1:12" ht="30" customHeight="1" x14ac:dyDescent="0.25">
      <c r="A72" s="63" t="s">
        <v>153</v>
      </c>
      <c r="B72" s="77" t="s">
        <v>163</v>
      </c>
      <c r="C72" s="78"/>
      <c r="D72" s="78"/>
      <c r="E72" s="78"/>
      <c r="F72" s="79"/>
      <c r="G72" s="62">
        <v>1</v>
      </c>
      <c r="H72" s="32">
        <v>14000</v>
      </c>
      <c r="I72" s="32">
        <v>16500</v>
      </c>
      <c r="J72" s="32">
        <v>19000</v>
      </c>
    </row>
    <row r="73" spans="1:12" ht="30" customHeight="1" x14ac:dyDescent="0.25">
      <c r="A73" s="63" t="s">
        <v>151</v>
      </c>
      <c r="B73" s="77" t="s">
        <v>164</v>
      </c>
      <c r="C73" s="78"/>
      <c r="D73" s="78"/>
      <c r="E73" s="78"/>
      <c r="F73" s="79"/>
      <c r="G73" s="62">
        <v>1</v>
      </c>
      <c r="H73" s="32">
        <v>10000</v>
      </c>
      <c r="I73" s="32">
        <v>11990</v>
      </c>
      <c r="J73" s="32">
        <v>14000</v>
      </c>
    </row>
    <row r="74" spans="1:12" x14ac:dyDescent="0.25">
      <c r="A74" s="82" t="s">
        <v>6</v>
      </c>
      <c r="B74" s="83"/>
      <c r="C74" s="83"/>
      <c r="D74" s="83"/>
      <c r="E74" s="83"/>
      <c r="F74" s="84"/>
      <c r="G74" s="62">
        <f>SUM(G71:G73)</f>
        <v>3</v>
      </c>
      <c r="H74" s="32">
        <f>SUM(H71:H73)</f>
        <v>36000</v>
      </c>
      <c r="I74" s="32">
        <f t="shared" ref="I74:J74" si="9">SUM(I71:I73)</f>
        <v>43540</v>
      </c>
      <c r="J74" s="32">
        <f t="shared" si="9"/>
        <v>51050</v>
      </c>
    </row>
    <row r="75" spans="1:12" ht="15.75" x14ac:dyDescent="0.25">
      <c r="D75" s="45"/>
    </row>
    <row r="76" spans="1:12" ht="15.75" customHeight="1" x14ac:dyDescent="0.25">
      <c r="A76" s="68" t="s">
        <v>116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</row>
    <row r="77" spans="1:12" ht="15.75" customHeight="1" x14ac:dyDescent="0.25">
      <c r="A77" s="154" t="s">
        <v>112</v>
      </c>
      <c r="B77" s="154"/>
      <c r="C77" s="154"/>
      <c r="D77" s="154"/>
      <c r="E77" s="154"/>
      <c r="F77" s="154"/>
      <c r="G77" s="56"/>
      <c r="H77" s="56"/>
      <c r="I77" s="56"/>
      <c r="J77" s="56"/>
      <c r="K77" s="56"/>
      <c r="L77" s="56"/>
    </row>
    <row r="78" spans="1:12" ht="231.75" customHeight="1" x14ac:dyDescent="0.25">
      <c r="A78" s="160" t="s">
        <v>175</v>
      </c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</row>
    <row r="79" spans="1:12" ht="15.75" customHeight="1" x14ac:dyDescent="0.25">
      <c r="A79" s="154" t="s">
        <v>113</v>
      </c>
      <c r="B79" s="154"/>
      <c r="C79" s="154"/>
      <c r="D79" s="154"/>
      <c r="E79" s="154"/>
      <c r="F79" s="154"/>
      <c r="G79" s="56"/>
      <c r="H79" s="56"/>
      <c r="I79" s="56"/>
      <c r="J79" s="56"/>
      <c r="K79" s="56"/>
      <c r="L79" s="56"/>
    </row>
    <row r="80" spans="1:12" ht="15.75" customHeight="1" x14ac:dyDescent="0.25">
      <c r="A80" s="158" t="s">
        <v>134</v>
      </c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</row>
    <row r="81" spans="1:16" ht="15.75" customHeight="1" x14ac:dyDescent="0.25">
      <c r="A81" s="154" t="s">
        <v>114</v>
      </c>
      <c r="B81" s="154"/>
      <c r="C81" s="154"/>
      <c r="D81" s="154"/>
      <c r="E81" s="154"/>
      <c r="F81" s="154"/>
      <c r="G81" s="56"/>
      <c r="H81" s="56"/>
      <c r="I81" s="56"/>
      <c r="J81" s="56"/>
      <c r="K81" s="56"/>
      <c r="L81" s="56"/>
    </row>
    <row r="82" spans="1:16" ht="15.75" customHeight="1" x14ac:dyDescent="0.25">
      <c r="A82" s="157" t="s">
        <v>171</v>
      </c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</row>
    <row r="83" spans="1:16" ht="15.75" customHeight="1" x14ac:dyDescent="0.25">
      <c r="A83" s="154" t="s">
        <v>115</v>
      </c>
      <c r="B83" s="154"/>
      <c r="C83" s="154"/>
      <c r="D83" s="154"/>
      <c r="E83" s="154"/>
      <c r="F83" s="154"/>
      <c r="G83" s="56"/>
      <c r="H83" s="56"/>
      <c r="I83" s="56"/>
      <c r="J83" s="56"/>
      <c r="K83" s="56"/>
      <c r="L83" s="56"/>
    </row>
    <row r="84" spans="1:16" ht="127.5" customHeight="1" x14ac:dyDescent="0.25">
      <c r="A84" s="155" t="s">
        <v>176</v>
      </c>
      <c r="B84" s="156"/>
      <c r="C84" s="156"/>
      <c r="D84" s="156"/>
      <c r="E84" s="156"/>
      <c r="F84" s="156"/>
      <c r="G84" s="156"/>
      <c r="H84" s="156"/>
      <c r="I84" s="156"/>
      <c r="J84" s="156"/>
      <c r="K84" s="156"/>
      <c r="L84" s="156"/>
    </row>
    <row r="85" spans="1:16" ht="18.75" x14ac:dyDescent="0.25">
      <c r="A85" s="68" t="s">
        <v>124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</row>
    <row r="86" spans="1:16" x14ac:dyDescent="0.25">
      <c r="A86" s="80" t="s">
        <v>117</v>
      </c>
      <c r="B86" s="80"/>
      <c r="C86" s="80"/>
      <c r="D86" s="80"/>
      <c r="E86" s="80"/>
      <c r="F86" s="80"/>
    </row>
    <row r="87" spans="1:16" x14ac:dyDescent="0.25">
      <c r="A87" s="81" t="s">
        <v>134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</row>
    <row r="88" spans="1:16" ht="18.75" customHeight="1" x14ac:dyDescent="0.25">
      <c r="A88" s="80" t="s">
        <v>119</v>
      </c>
      <c r="B88" s="80"/>
      <c r="C88" s="80"/>
      <c r="D88" s="80"/>
      <c r="E88" s="80"/>
      <c r="F88" s="80"/>
    </row>
    <row r="89" spans="1:16" ht="15" customHeight="1" x14ac:dyDescent="0.25">
      <c r="A89" s="81" t="s">
        <v>140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</row>
    <row r="90" spans="1:16" ht="18.75" customHeight="1" x14ac:dyDescent="0.25">
      <c r="A90" s="80" t="s">
        <v>118</v>
      </c>
      <c r="B90" s="80"/>
      <c r="C90" s="80"/>
      <c r="D90" s="80"/>
      <c r="E90" s="80"/>
      <c r="F90" s="80"/>
    </row>
    <row r="91" spans="1:16" ht="51.75" customHeight="1" x14ac:dyDescent="0.3">
      <c r="A91" s="140" t="s">
        <v>7</v>
      </c>
      <c r="B91" s="144"/>
      <c r="C91" s="141"/>
      <c r="D91" s="146" t="s">
        <v>46</v>
      </c>
      <c r="E91" s="148" t="s">
        <v>47</v>
      </c>
      <c r="F91" s="148" t="s">
        <v>8</v>
      </c>
      <c r="G91" s="140" t="s">
        <v>62</v>
      </c>
      <c r="H91" s="141"/>
      <c r="I91" s="140" t="s">
        <v>9</v>
      </c>
      <c r="J91" s="141"/>
      <c r="K91" s="150" t="s">
        <v>61</v>
      </c>
      <c r="L91" s="151"/>
      <c r="M91" s="2"/>
      <c r="N91" s="2"/>
      <c r="O91" s="2"/>
      <c r="P91" s="2"/>
    </row>
    <row r="92" spans="1:16" ht="17.25" x14ac:dyDescent="0.3">
      <c r="A92" s="142"/>
      <c r="B92" s="145"/>
      <c r="C92" s="143"/>
      <c r="D92" s="147"/>
      <c r="E92" s="149"/>
      <c r="F92" s="149"/>
      <c r="G92" s="142"/>
      <c r="H92" s="143"/>
      <c r="I92" s="142"/>
      <c r="J92" s="143"/>
      <c r="K92" s="152"/>
      <c r="L92" s="153"/>
      <c r="M92" s="2"/>
      <c r="N92" s="2"/>
      <c r="O92" s="2"/>
      <c r="P92" s="2"/>
    </row>
    <row r="93" spans="1:16" ht="17.25" x14ac:dyDescent="0.3">
      <c r="A93" s="88">
        <v>1</v>
      </c>
      <c r="B93" s="127"/>
      <c r="C93" s="89"/>
      <c r="D93" s="25">
        <v>2</v>
      </c>
      <c r="E93" s="27">
        <v>3</v>
      </c>
      <c r="F93" s="27">
        <v>4</v>
      </c>
      <c r="G93" s="88">
        <v>5</v>
      </c>
      <c r="H93" s="89"/>
      <c r="I93" s="88">
        <v>6</v>
      </c>
      <c r="J93" s="89"/>
      <c r="K93" s="122">
        <v>7</v>
      </c>
      <c r="L93" s="123"/>
      <c r="M93" s="2"/>
      <c r="N93" s="2"/>
      <c r="O93" s="2"/>
      <c r="P93" s="2"/>
    </row>
    <row r="94" spans="1:16" ht="17.25" x14ac:dyDescent="0.3">
      <c r="A94" s="106" t="s">
        <v>165</v>
      </c>
      <c r="B94" s="106"/>
      <c r="C94" s="106"/>
      <c r="D94" s="27" t="s">
        <v>141</v>
      </c>
      <c r="E94" s="27">
        <v>50</v>
      </c>
      <c r="F94" s="27">
        <v>400</v>
      </c>
      <c r="G94" s="88">
        <f t="shared" ref="G94:G97" si="10">E94*F94</f>
        <v>20000</v>
      </c>
      <c r="H94" s="89"/>
      <c r="I94" s="88">
        <v>50</v>
      </c>
      <c r="J94" s="89"/>
      <c r="K94" s="77">
        <f t="shared" ref="K94:K97" si="11">E94*I94</f>
        <v>2500</v>
      </c>
      <c r="L94" s="79"/>
      <c r="M94" s="2"/>
      <c r="N94" s="2"/>
      <c r="O94" s="2"/>
      <c r="P94" s="2"/>
    </row>
    <row r="95" spans="1:16" ht="17.25" x14ac:dyDescent="0.3">
      <c r="A95" s="106" t="s">
        <v>166</v>
      </c>
      <c r="B95" s="106"/>
      <c r="C95" s="106"/>
      <c r="D95" s="27" t="s">
        <v>141</v>
      </c>
      <c r="E95" s="27">
        <v>50</v>
      </c>
      <c r="F95" s="27">
        <v>600</v>
      </c>
      <c r="G95" s="88">
        <f t="shared" si="10"/>
        <v>30000</v>
      </c>
      <c r="H95" s="89"/>
      <c r="I95" s="88">
        <v>100</v>
      </c>
      <c r="J95" s="89"/>
      <c r="K95" s="77">
        <f t="shared" si="11"/>
        <v>5000</v>
      </c>
      <c r="L95" s="79"/>
      <c r="M95" s="2"/>
      <c r="N95" s="2"/>
      <c r="O95" s="2"/>
      <c r="P95" s="2"/>
    </row>
    <row r="96" spans="1:16" ht="17.25" customHeight="1" x14ac:dyDescent="0.3">
      <c r="A96" s="106" t="s">
        <v>167</v>
      </c>
      <c r="B96" s="106"/>
      <c r="C96" s="106"/>
      <c r="D96" s="27" t="s">
        <v>141</v>
      </c>
      <c r="E96" s="27">
        <v>50</v>
      </c>
      <c r="F96" s="27">
        <v>420</v>
      </c>
      <c r="G96" s="88">
        <f t="shared" si="10"/>
        <v>21000</v>
      </c>
      <c r="H96" s="89"/>
      <c r="I96" s="88">
        <v>20</v>
      </c>
      <c r="J96" s="89"/>
      <c r="K96" s="77">
        <f t="shared" si="11"/>
        <v>1000</v>
      </c>
      <c r="L96" s="79"/>
      <c r="M96" s="2"/>
      <c r="N96" s="2"/>
      <c r="O96" s="2"/>
      <c r="P96" s="2"/>
    </row>
    <row r="97" spans="1:16" ht="28.5" customHeight="1" x14ac:dyDescent="0.3">
      <c r="A97" s="106" t="s">
        <v>168</v>
      </c>
      <c r="B97" s="106"/>
      <c r="C97" s="106"/>
      <c r="D97" s="27" t="s">
        <v>141</v>
      </c>
      <c r="E97" s="27">
        <v>50</v>
      </c>
      <c r="F97" s="27">
        <v>650</v>
      </c>
      <c r="G97" s="88">
        <f t="shared" si="10"/>
        <v>32500</v>
      </c>
      <c r="H97" s="89"/>
      <c r="I97" s="88">
        <v>20</v>
      </c>
      <c r="J97" s="89"/>
      <c r="K97" s="77">
        <f t="shared" si="11"/>
        <v>1000</v>
      </c>
      <c r="L97" s="79"/>
      <c r="M97" s="2"/>
      <c r="N97" s="2"/>
      <c r="O97" s="2"/>
      <c r="P97" s="2"/>
    </row>
    <row r="98" spans="1:16" ht="17.25" hidden="1" customHeight="1" x14ac:dyDescent="0.3">
      <c r="A98" s="106" t="s">
        <v>143</v>
      </c>
      <c r="B98" s="106"/>
      <c r="C98" s="106"/>
      <c r="D98" s="27" t="s">
        <v>142</v>
      </c>
      <c r="E98" s="27">
        <v>2</v>
      </c>
      <c r="F98" s="27">
        <v>1400</v>
      </c>
      <c r="G98" s="88">
        <f t="shared" ref="G98:G102" si="12">E98*F98</f>
        <v>2800</v>
      </c>
      <c r="H98" s="89"/>
      <c r="I98" s="88"/>
      <c r="J98" s="89"/>
      <c r="K98" s="122">
        <f t="shared" ref="K98:K102" si="13">E98*I98</f>
        <v>0</v>
      </c>
      <c r="L98" s="123"/>
      <c r="M98" s="2"/>
      <c r="N98" s="2"/>
      <c r="O98" s="2"/>
      <c r="P98" s="2"/>
    </row>
    <row r="99" spans="1:16" ht="17.25" hidden="1" x14ac:dyDescent="0.3">
      <c r="A99" s="109"/>
      <c r="B99" s="110"/>
      <c r="C99" s="111"/>
      <c r="D99" s="26"/>
      <c r="E99" s="26"/>
      <c r="F99" s="26"/>
      <c r="G99" s="88">
        <f t="shared" si="12"/>
        <v>0</v>
      </c>
      <c r="H99" s="89"/>
      <c r="I99" s="88"/>
      <c r="J99" s="89"/>
      <c r="K99" s="122">
        <f t="shared" si="13"/>
        <v>0</v>
      </c>
      <c r="L99" s="123"/>
      <c r="M99" s="2"/>
      <c r="N99" s="2"/>
      <c r="O99" s="2"/>
      <c r="P99" s="2"/>
    </row>
    <row r="100" spans="1:16" ht="17.25" hidden="1" x14ac:dyDescent="0.3">
      <c r="A100" s="109"/>
      <c r="B100" s="110"/>
      <c r="C100" s="111"/>
      <c r="D100" s="26"/>
      <c r="E100" s="26"/>
      <c r="F100" s="26"/>
      <c r="G100" s="88">
        <f t="shared" si="12"/>
        <v>0</v>
      </c>
      <c r="H100" s="89"/>
      <c r="I100" s="88"/>
      <c r="J100" s="89"/>
      <c r="K100" s="122">
        <f t="shared" si="13"/>
        <v>0</v>
      </c>
      <c r="L100" s="123"/>
      <c r="M100" s="2"/>
      <c r="N100" s="2"/>
      <c r="O100" s="2"/>
      <c r="P100" s="2"/>
    </row>
    <row r="101" spans="1:16" ht="17.25" hidden="1" x14ac:dyDescent="0.3">
      <c r="A101" s="109"/>
      <c r="B101" s="110"/>
      <c r="C101" s="111"/>
      <c r="D101" s="26"/>
      <c r="E101" s="26"/>
      <c r="F101" s="26"/>
      <c r="G101" s="88">
        <f t="shared" si="12"/>
        <v>0</v>
      </c>
      <c r="H101" s="89"/>
      <c r="I101" s="88"/>
      <c r="J101" s="89"/>
      <c r="K101" s="122">
        <f t="shared" si="13"/>
        <v>0</v>
      </c>
      <c r="L101" s="123"/>
      <c r="M101" s="2"/>
      <c r="N101" s="2"/>
      <c r="O101" s="2"/>
      <c r="P101" s="2"/>
    </row>
    <row r="102" spans="1:16" ht="17.25" hidden="1" x14ac:dyDescent="0.3">
      <c r="A102" s="109"/>
      <c r="B102" s="110"/>
      <c r="C102" s="111"/>
      <c r="D102" s="26"/>
      <c r="E102" s="26"/>
      <c r="F102" s="26"/>
      <c r="G102" s="88">
        <f t="shared" si="12"/>
        <v>0</v>
      </c>
      <c r="H102" s="89"/>
      <c r="I102" s="88"/>
      <c r="J102" s="89"/>
      <c r="K102" s="122">
        <f t="shared" si="13"/>
        <v>0</v>
      </c>
      <c r="L102" s="123"/>
      <c r="M102" s="2"/>
      <c r="N102" s="2"/>
      <c r="O102" s="2"/>
      <c r="P102" s="2"/>
    </row>
    <row r="103" spans="1:16" ht="17.25" x14ac:dyDescent="0.3">
      <c r="A103" s="109" t="s">
        <v>10</v>
      </c>
      <c r="B103" s="110"/>
      <c r="C103" s="111"/>
      <c r="D103" s="26"/>
      <c r="E103" s="26">
        <f>SUM(E98:E102)</f>
        <v>2</v>
      </c>
      <c r="F103" s="27" t="s">
        <v>11</v>
      </c>
      <c r="G103" s="88">
        <f>SUM(G94:G102)</f>
        <v>106300</v>
      </c>
      <c r="H103" s="89"/>
      <c r="I103" s="88" t="s">
        <v>11</v>
      </c>
      <c r="J103" s="89"/>
      <c r="K103" s="122">
        <f>SUM(K94:K102)</f>
        <v>9500</v>
      </c>
      <c r="L103" s="123"/>
      <c r="M103" s="2"/>
      <c r="N103" s="2"/>
      <c r="O103" s="2"/>
      <c r="P103" s="2"/>
    </row>
    <row r="104" spans="1:16" ht="17.25" x14ac:dyDescent="0.3">
      <c r="A104" s="15"/>
      <c r="B104" s="15"/>
      <c r="C104" s="15"/>
      <c r="D104" s="16"/>
      <c r="E104" s="16"/>
      <c r="F104" s="17"/>
      <c r="G104" s="17"/>
      <c r="H104" s="17"/>
      <c r="I104" s="17"/>
      <c r="J104" s="17"/>
      <c r="K104" s="18"/>
      <c r="L104" s="18"/>
      <c r="M104" s="2"/>
      <c r="N104" s="2"/>
      <c r="O104" s="2"/>
      <c r="P104" s="2"/>
    </row>
    <row r="105" spans="1:16" x14ac:dyDescent="0.25">
      <c r="A105" s="129" t="s">
        <v>120</v>
      </c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</row>
    <row r="106" spans="1:16" ht="18.75" customHeight="1" x14ac:dyDescent="0.3">
      <c r="A106" s="88" t="s">
        <v>12</v>
      </c>
      <c r="B106" s="127"/>
      <c r="C106" s="89"/>
      <c r="D106" s="88" t="s">
        <v>13</v>
      </c>
      <c r="E106" s="89"/>
      <c r="F106" s="90" t="s">
        <v>12</v>
      </c>
      <c r="G106" s="90"/>
      <c r="H106" s="90"/>
      <c r="I106" s="101" t="s">
        <v>13</v>
      </c>
      <c r="J106" s="102"/>
      <c r="K106" s="2"/>
      <c r="L106" s="2"/>
      <c r="M106" s="2"/>
      <c r="N106" s="2"/>
      <c r="O106" s="2"/>
    </row>
    <row r="107" spans="1:16" ht="17.25" x14ac:dyDescent="0.3">
      <c r="A107" s="109" t="s">
        <v>137</v>
      </c>
      <c r="B107" s="110"/>
      <c r="C107" s="111"/>
      <c r="D107" s="88">
        <v>1000</v>
      </c>
      <c r="E107" s="89"/>
      <c r="F107" s="109" t="s">
        <v>122</v>
      </c>
      <c r="G107" s="110"/>
      <c r="H107" s="111"/>
      <c r="I107" s="107">
        <v>0</v>
      </c>
      <c r="J107" s="108"/>
      <c r="K107" s="2"/>
      <c r="L107" s="2"/>
      <c r="M107" s="2"/>
      <c r="N107" s="2"/>
      <c r="O107" s="2"/>
    </row>
    <row r="108" spans="1:16" ht="17.25" x14ac:dyDescent="0.3">
      <c r="A108" s="109" t="s">
        <v>15</v>
      </c>
      <c r="B108" s="110"/>
      <c r="C108" s="111"/>
      <c r="D108" s="88">
        <v>15000</v>
      </c>
      <c r="E108" s="89"/>
      <c r="F108" s="106" t="s">
        <v>14</v>
      </c>
      <c r="G108" s="106"/>
      <c r="H108" s="106"/>
      <c r="I108" s="107">
        <v>5000</v>
      </c>
      <c r="J108" s="108"/>
      <c r="K108" s="2"/>
      <c r="L108" s="2"/>
      <c r="M108" s="2"/>
      <c r="N108" s="2"/>
      <c r="O108" s="2"/>
    </row>
    <row r="109" spans="1:16" ht="17.25" x14ac:dyDescent="0.3">
      <c r="A109" s="109" t="s">
        <v>121</v>
      </c>
      <c r="B109" s="110"/>
      <c r="C109" s="111"/>
      <c r="D109" s="88">
        <v>800</v>
      </c>
      <c r="E109" s="89"/>
      <c r="F109" s="106" t="s">
        <v>123</v>
      </c>
      <c r="G109" s="106"/>
      <c r="H109" s="106"/>
      <c r="I109" s="107">
        <f>E32*1.3</f>
        <v>0</v>
      </c>
      <c r="J109" s="108"/>
      <c r="K109" s="2"/>
      <c r="L109" s="2"/>
      <c r="M109" s="2"/>
      <c r="N109" s="2"/>
      <c r="O109" s="2"/>
    </row>
    <row r="110" spans="1:16" ht="17.25" customHeight="1" x14ac:dyDescent="0.3">
      <c r="A110" s="109"/>
      <c r="B110" s="110"/>
      <c r="C110" s="111"/>
      <c r="D110" s="88"/>
      <c r="E110" s="89"/>
      <c r="F110" s="88" t="s">
        <v>6</v>
      </c>
      <c r="G110" s="127"/>
      <c r="H110" s="89"/>
      <c r="I110" s="88">
        <f>SUM(D107:E110)+SUM(I107:J109)</f>
        <v>21800</v>
      </c>
      <c r="J110" s="89"/>
      <c r="K110" s="2"/>
      <c r="L110" s="2"/>
      <c r="M110" s="2"/>
      <c r="N110" s="2"/>
      <c r="O110" s="2"/>
    </row>
    <row r="111" spans="1:16" ht="17.25" x14ac:dyDescent="0.3">
      <c r="A111" s="3"/>
      <c r="B111" s="3"/>
      <c r="C111" s="3"/>
      <c r="D111" s="7"/>
      <c r="E111" s="7"/>
      <c r="F111" s="7"/>
      <c r="G111" s="7"/>
      <c r="H111" s="2"/>
      <c r="I111" s="2"/>
      <c r="J111" s="2"/>
      <c r="K111" s="2"/>
      <c r="L111" s="2"/>
    </row>
    <row r="112" spans="1:16" ht="18.75" x14ac:dyDescent="0.25">
      <c r="A112" s="135" t="s">
        <v>33</v>
      </c>
      <c r="B112" s="135"/>
      <c r="C112" s="135"/>
      <c r="D112" s="135"/>
      <c r="E112" s="135"/>
      <c r="F112" s="135"/>
      <c r="G112" s="135"/>
      <c r="H112" s="135"/>
      <c r="I112" s="135"/>
      <c r="J112" s="135"/>
      <c r="K112" s="135"/>
      <c r="L112" s="135"/>
    </row>
    <row r="113" spans="1:14" ht="16.5" x14ac:dyDescent="0.25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</row>
    <row r="114" spans="1:14" ht="16.5" x14ac:dyDescent="0.25">
      <c r="A114" s="3" t="s">
        <v>16</v>
      </c>
      <c r="B114" s="44" t="s">
        <v>72</v>
      </c>
      <c r="C114" s="44" t="s">
        <v>73</v>
      </c>
      <c r="D114" s="44" t="s">
        <v>74</v>
      </c>
      <c r="E114" s="44" t="s">
        <v>75</v>
      </c>
      <c r="F114" s="44" t="s">
        <v>76</v>
      </c>
      <c r="G114" s="44" t="s">
        <v>77</v>
      </c>
      <c r="H114" s="44" t="s">
        <v>67</v>
      </c>
      <c r="I114" s="44" t="s">
        <v>68</v>
      </c>
      <c r="J114" s="44" t="s">
        <v>69</v>
      </c>
      <c r="K114" s="44" t="s">
        <v>70</v>
      </c>
      <c r="L114" s="44" t="s">
        <v>71</v>
      </c>
      <c r="M114" s="44" t="s">
        <v>70</v>
      </c>
      <c r="N114" s="29"/>
    </row>
    <row r="115" spans="1:14" ht="17.25" x14ac:dyDescent="0.25">
      <c r="A115" s="3" t="s">
        <v>17</v>
      </c>
      <c r="B115" s="12">
        <v>0.5</v>
      </c>
      <c r="C115" s="12">
        <v>0.8</v>
      </c>
      <c r="D115" s="12">
        <v>1</v>
      </c>
      <c r="E115" s="12">
        <v>1</v>
      </c>
      <c r="F115" s="12">
        <v>0.8</v>
      </c>
      <c r="G115" s="12">
        <v>0.8</v>
      </c>
      <c r="H115" s="12">
        <v>0.7</v>
      </c>
      <c r="I115" s="12">
        <v>0.8</v>
      </c>
      <c r="J115" s="12">
        <v>1</v>
      </c>
      <c r="K115" s="12">
        <v>1</v>
      </c>
      <c r="L115" s="12">
        <v>1</v>
      </c>
      <c r="M115" s="12">
        <v>1</v>
      </c>
      <c r="N115" s="29"/>
    </row>
    <row r="116" spans="1:14" ht="48" customHeight="1" x14ac:dyDescent="0.25">
      <c r="A116" s="24" t="s">
        <v>18</v>
      </c>
      <c r="B116" s="24" t="s">
        <v>35</v>
      </c>
      <c r="C116" s="24" t="s">
        <v>36</v>
      </c>
      <c r="D116" s="24" t="s">
        <v>37</v>
      </c>
      <c r="E116" s="24" t="s">
        <v>44</v>
      </c>
      <c r="F116" s="24" t="s">
        <v>38</v>
      </c>
      <c r="G116" s="24" t="s">
        <v>39</v>
      </c>
      <c r="H116" s="24" t="s">
        <v>40</v>
      </c>
      <c r="I116" s="24" t="s">
        <v>41</v>
      </c>
      <c r="J116" s="24" t="s">
        <v>42</v>
      </c>
      <c r="K116" s="24" t="s">
        <v>45</v>
      </c>
      <c r="L116" s="24" t="s">
        <v>43</v>
      </c>
      <c r="M116" s="24" t="s">
        <v>63</v>
      </c>
      <c r="N116" s="24" t="s">
        <v>6</v>
      </c>
    </row>
    <row r="117" spans="1:14" x14ac:dyDescent="0.25">
      <c r="A117" s="47" t="s">
        <v>19</v>
      </c>
      <c r="B117" s="22">
        <f t="shared" ref="B117:M117" si="14">$G103*B115</f>
        <v>53150</v>
      </c>
      <c r="C117" s="22">
        <f t="shared" si="14"/>
        <v>85040</v>
      </c>
      <c r="D117" s="22">
        <f t="shared" si="14"/>
        <v>106300</v>
      </c>
      <c r="E117" s="22">
        <f t="shared" si="14"/>
        <v>106300</v>
      </c>
      <c r="F117" s="22">
        <f t="shared" si="14"/>
        <v>85040</v>
      </c>
      <c r="G117" s="22">
        <f t="shared" si="14"/>
        <v>85040</v>
      </c>
      <c r="H117" s="22">
        <f t="shared" si="14"/>
        <v>74410</v>
      </c>
      <c r="I117" s="22">
        <f t="shared" si="14"/>
        <v>85040</v>
      </c>
      <c r="J117" s="22">
        <f t="shared" si="14"/>
        <v>106300</v>
      </c>
      <c r="K117" s="22">
        <f t="shared" si="14"/>
        <v>106300</v>
      </c>
      <c r="L117" s="22">
        <f t="shared" si="14"/>
        <v>106300</v>
      </c>
      <c r="M117" s="22">
        <f t="shared" si="14"/>
        <v>106300</v>
      </c>
      <c r="N117" s="30">
        <f>SUM(B117:M117)</f>
        <v>1105520</v>
      </c>
    </row>
    <row r="118" spans="1:14" x14ac:dyDescent="0.25">
      <c r="A118" s="47" t="s">
        <v>20</v>
      </c>
      <c r="B118" s="22">
        <f>SUM(B119:B131)</f>
        <v>33150</v>
      </c>
      <c r="C118" s="22">
        <f t="shared" ref="C118:M118" si="15">SUM(C119:C131)</f>
        <v>35200</v>
      </c>
      <c r="D118" s="22">
        <f t="shared" si="15"/>
        <v>37100</v>
      </c>
      <c r="E118" s="22">
        <f t="shared" si="15"/>
        <v>37100</v>
      </c>
      <c r="F118" s="22">
        <f t="shared" si="15"/>
        <v>35200</v>
      </c>
      <c r="G118" s="22">
        <f t="shared" si="15"/>
        <v>35200</v>
      </c>
      <c r="H118" s="22">
        <f t="shared" si="15"/>
        <v>34250</v>
      </c>
      <c r="I118" s="22">
        <f t="shared" si="15"/>
        <v>35200</v>
      </c>
      <c r="J118" s="22">
        <f t="shared" si="15"/>
        <v>37100</v>
      </c>
      <c r="K118" s="22">
        <f t="shared" si="15"/>
        <v>37100</v>
      </c>
      <c r="L118" s="22">
        <f t="shared" si="15"/>
        <v>37100</v>
      </c>
      <c r="M118" s="22">
        <f t="shared" si="15"/>
        <v>37100</v>
      </c>
      <c r="N118" s="30">
        <f t="shared" ref="N118:N135" si="16">SUM(B118:M118)</f>
        <v>430800</v>
      </c>
    </row>
    <row r="119" spans="1:14" x14ac:dyDescent="0.25">
      <c r="A119" s="48" t="s">
        <v>78</v>
      </c>
      <c r="B119" s="22">
        <f>$K103*B115</f>
        <v>4750</v>
      </c>
      <c r="C119" s="22">
        <f t="shared" ref="C119:M119" si="17">$K103*C115</f>
        <v>7600</v>
      </c>
      <c r="D119" s="22">
        <f t="shared" si="17"/>
        <v>9500</v>
      </c>
      <c r="E119" s="22">
        <f t="shared" si="17"/>
        <v>9500</v>
      </c>
      <c r="F119" s="22">
        <f t="shared" si="17"/>
        <v>7600</v>
      </c>
      <c r="G119" s="22">
        <f t="shared" si="17"/>
        <v>7600</v>
      </c>
      <c r="H119" s="22">
        <f t="shared" si="17"/>
        <v>6650</v>
      </c>
      <c r="I119" s="22">
        <f t="shared" si="17"/>
        <v>7600</v>
      </c>
      <c r="J119" s="22">
        <f t="shared" si="17"/>
        <v>9500</v>
      </c>
      <c r="K119" s="22">
        <f t="shared" si="17"/>
        <v>9500</v>
      </c>
      <c r="L119" s="22">
        <f t="shared" si="17"/>
        <v>9500</v>
      </c>
      <c r="M119" s="22">
        <f t="shared" si="17"/>
        <v>9500</v>
      </c>
      <c r="N119" s="30">
        <f t="shared" ref="N119" si="18">SUM(B119:M119)</f>
        <v>98800</v>
      </c>
    </row>
    <row r="120" spans="1:14" x14ac:dyDescent="0.25">
      <c r="A120" s="48" t="str">
        <f>A107</f>
        <v>Ремонт инструмента</v>
      </c>
      <c r="B120" s="22">
        <f>$D107</f>
        <v>1000</v>
      </c>
      <c r="C120" s="22">
        <f t="shared" ref="C120:M120" si="19">$D107</f>
        <v>1000</v>
      </c>
      <c r="D120" s="22">
        <f t="shared" si="19"/>
        <v>1000</v>
      </c>
      <c r="E120" s="22">
        <f t="shared" si="19"/>
        <v>1000</v>
      </c>
      <c r="F120" s="22">
        <f t="shared" si="19"/>
        <v>1000</v>
      </c>
      <c r="G120" s="22">
        <f t="shared" si="19"/>
        <v>1000</v>
      </c>
      <c r="H120" s="22">
        <f t="shared" si="19"/>
        <v>1000</v>
      </c>
      <c r="I120" s="22">
        <f t="shared" si="19"/>
        <v>1000</v>
      </c>
      <c r="J120" s="22">
        <f t="shared" si="19"/>
        <v>1000</v>
      </c>
      <c r="K120" s="22">
        <f t="shared" si="19"/>
        <v>1000</v>
      </c>
      <c r="L120" s="22">
        <f t="shared" si="19"/>
        <v>1000</v>
      </c>
      <c r="M120" s="22">
        <f t="shared" si="19"/>
        <v>1000</v>
      </c>
      <c r="N120" s="30">
        <f t="shared" si="16"/>
        <v>12000</v>
      </c>
    </row>
    <row r="121" spans="1:14" ht="16.5" customHeight="1" x14ac:dyDescent="0.25">
      <c r="A121" s="48" t="str">
        <f>A108</f>
        <v>Транспортные расходы</v>
      </c>
      <c r="B121" s="22">
        <f t="shared" ref="B121:M123" si="20">$D108</f>
        <v>15000</v>
      </c>
      <c r="C121" s="22">
        <f t="shared" si="20"/>
        <v>15000</v>
      </c>
      <c r="D121" s="22">
        <f t="shared" si="20"/>
        <v>15000</v>
      </c>
      <c r="E121" s="22">
        <f t="shared" si="20"/>
        <v>15000</v>
      </c>
      <c r="F121" s="22">
        <f t="shared" si="20"/>
        <v>15000</v>
      </c>
      <c r="G121" s="22">
        <f t="shared" si="20"/>
        <v>15000</v>
      </c>
      <c r="H121" s="22">
        <f t="shared" si="20"/>
        <v>15000</v>
      </c>
      <c r="I121" s="22">
        <f t="shared" si="20"/>
        <v>15000</v>
      </c>
      <c r="J121" s="22">
        <f t="shared" si="20"/>
        <v>15000</v>
      </c>
      <c r="K121" s="22">
        <f t="shared" si="20"/>
        <v>15000</v>
      </c>
      <c r="L121" s="22">
        <f t="shared" si="20"/>
        <v>15000</v>
      </c>
      <c r="M121" s="22">
        <f t="shared" si="20"/>
        <v>15000</v>
      </c>
      <c r="N121" s="30">
        <f t="shared" ref="N121:N123" si="21">SUM(B121:M121)</f>
        <v>180000</v>
      </c>
    </row>
    <row r="122" spans="1:14" ht="19.5" hidden="1" customHeight="1" x14ac:dyDescent="0.25">
      <c r="A122" s="48" t="str">
        <f>A105</f>
        <v>Ежемесячные затраты:</v>
      </c>
      <c r="B122" s="22">
        <f t="shared" si="20"/>
        <v>800</v>
      </c>
      <c r="C122" s="22">
        <f t="shared" ref="C122:M122" si="22">$D105</f>
        <v>0</v>
      </c>
      <c r="D122" s="22">
        <f t="shared" si="22"/>
        <v>0</v>
      </c>
      <c r="E122" s="22">
        <f t="shared" si="22"/>
        <v>0</v>
      </c>
      <c r="F122" s="22">
        <f t="shared" si="22"/>
        <v>0</v>
      </c>
      <c r="G122" s="22">
        <f t="shared" si="22"/>
        <v>0</v>
      </c>
      <c r="H122" s="22">
        <f t="shared" si="22"/>
        <v>0</v>
      </c>
      <c r="I122" s="22">
        <f t="shared" si="22"/>
        <v>0</v>
      </c>
      <c r="J122" s="22">
        <f t="shared" si="22"/>
        <v>0</v>
      </c>
      <c r="K122" s="22">
        <f t="shared" si="22"/>
        <v>0</v>
      </c>
      <c r="L122" s="22">
        <f t="shared" si="22"/>
        <v>0</v>
      </c>
      <c r="M122" s="22">
        <f t="shared" si="22"/>
        <v>0</v>
      </c>
      <c r="N122" s="30">
        <f t="shared" si="21"/>
        <v>800</v>
      </c>
    </row>
    <row r="123" spans="1:14" ht="25.5" hidden="1" x14ac:dyDescent="0.25">
      <c r="A123" s="48" t="str">
        <f>A106</f>
        <v>Наименование</v>
      </c>
      <c r="B123" s="22">
        <f t="shared" si="20"/>
        <v>0</v>
      </c>
      <c r="C123" s="22" t="str">
        <f t="shared" ref="C123:M123" si="23">$D106</f>
        <v>Руб./мес.</v>
      </c>
      <c r="D123" s="22" t="str">
        <f t="shared" si="23"/>
        <v>Руб./мес.</v>
      </c>
      <c r="E123" s="22" t="str">
        <f t="shared" si="23"/>
        <v>Руб./мес.</v>
      </c>
      <c r="F123" s="22" t="str">
        <f t="shared" si="23"/>
        <v>Руб./мес.</v>
      </c>
      <c r="G123" s="22" t="str">
        <f t="shared" si="23"/>
        <v>Руб./мес.</v>
      </c>
      <c r="H123" s="22" t="str">
        <f t="shared" si="23"/>
        <v>Руб./мес.</v>
      </c>
      <c r="I123" s="22" t="str">
        <f t="shared" si="23"/>
        <v>Руб./мес.</v>
      </c>
      <c r="J123" s="22" t="str">
        <f t="shared" si="23"/>
        <v>Руб./мес.</v>
      </c>
      <c r="K123" s="22" t="str">
        <f t="shared" si="23"/>
        <v>Руб./мес.</v>
      </c>
      <c r="L123" s="22" t="str">
        <f t="shared" si="23"/>
        <v>Руб./мес.</v>
      </c>
      <c r="M123" s="22" t="str">
        <f t="shared" si="23"/>
        <v>Руб./мес.</v>
      </c>
      <c r="N123" s="30">
        <f t="shared" si="21"/>
        <v>0</v>
      </c>
    </row>
    <row r="124" spans="1:14" ht="15.75" customHeight="1" x14ac:dyDescent="0.25">
      <c r="A124" s="48" t="str">
        <f>A109</f>
        <v>Банковское обслуживание</v>
      </c>
      <c r="B124" s="22">
        <f>$D109</f>
        <v>800</v>
      </c>
      <c r="C124" s="22">
        <f t="shared" ref="C124:M124" si="24">$D109</f>
        <v>800</v>
      </c>
      <c r="D124" s="22">
        <f t="shared" si="24"/>
        <v>800</v>
      </c>
      <c r="E124" s="22">
        <f t="shared" si="24"/>
        <v>800</v>
      </c>
      <c r="F124" s="22">
        <f t="shared" si="24"/>
        <v>800</v>
      </c>
      <c r="G124" s="22">
        <f t="shared" si="24"/>
        <v>800</v>
      </c>
      <c r="H124" s="22">
        <f t="shared" si="24"/>
        <v>800</v>
      </c>
      <c r="I124" s="22">
        <f t="shared" si="24"/>
        <v>800</v>
      </c>
      <c r="J124" s="22">
        <f t="shared" si="24"/>
        <v>800</v>
      </c>
      <c r="K124" s="22">
        <f t="shared" si="24"/>
        <v>800</v>
      </c>
      <c r="L124" s="22">
        <f t="shared" si="24"/>
        <v>800</v>
      </c>
      <c r="M124" s="22">
        <f t="shared" si="24"/>
        <v>800</v>
      </c>
      <c r="N124" s="30">
        <f t="shared" si="16"/>
        <v>9600</v>
      </c>
    </row>
    <row r="125" spans="1:14" ht="19.5" hidden="1" customHeight="1" x14ac:dyDescent="0.25">
      <c r="A125" s="48" t="str">
        <f>A109</f>
        <v>Банковское обслуживание</v>
      </c>
      <c r="B125" s="22">
        <f t="shared" ref="B125:M125" si="25">$D109</f>
        <v>800</v>
      </c>
      <c r="C125" s="22">
        <f t="shared" si="25"/>
        <v>800</v>
      </c>
      <c r="D125" s="22">
        <f t="shared" si="25"/>
        <v>800</v>
      </c>
      <c r="E125" s="22">
        <f t="shared" si="25"/>
        <v>800</v>
      </c>
      <c r="F125" s="22">
        <f t="shared" si="25"/>
        <v>800</v>
      </c>
      <c r="G125" s="22">
        <f t="shared" si="25"/>
        <v>800</v>
      </c>
      <c r="H125" s="22">
        <f t="shared" si="25"/>
        <v>800</v>
      </c>
      <c r="I125" s="22">
        <f t="shared" si="25"/>
        <v>800</v>
      </c>
      <c r="J125" s="22">
        <f t="shared" si="25"/>
        <v>800</v>
      </c>
      <c r="K125" s="22">
        <f t="shared" si="25"/>
        <v>800</v>
      </c>
      <c r="L125" s="22">
        <f t="shared" si="25"/>
        <v>800</v>
      </c>
      <c r="M125" s="22">
        <f t="shared" si="25"/>
        <v>800</v>
      </c>
      <c r="N125" s="30">
        <f t="shared" si="16"/>
        <v>9600</v>
      </c>
    </row>
    <row r="126" spans="1:14" hidden="1" x14ac:dyDescent="0.25">
      <c r="A126" s="48">
        <f>A110</f>
        <v>0</v>
      </c>
      <c r="B126" s="22">
        <f t="shared" ref="B126:M126" si="26">$D110</f>
        <v>0</v>
      </c>
      <c r="C126" s="22">
        <f t="shared" si="26"/>
        <v>0</v>
      </c>
      <c r="D126" s="22">
        <f t="shared" si="26"/>
        <v>0</v>
      </c>
      <c r="E126" s="22">
        <f t="shared" si="26"/>
        <v>0</v>
      </c>
      <c r="F126" s="22">
        <f t="shared" si="26"/>
        <v>0</v>
      </c>
      <c r="G126" s="22">
        <f t="shared" si="26"/>
        <v>0</v>
      </c>
      <c r="H126" s="22">
        <f t="shared" si="26"/>
        <v>0</v>
      </c>
      <c r="I126" s="22">
        <f t="shared" si="26"/>
        <v>0</v>
      </c>
      <c r="J126" s="22">
        <f t="shared" si="26"/>
        <v>0</v>
      </c>
      <c r="K126" s="22">
        <f t="shared" si="26"/>
        <v>0</v>
      </c>
      <c r="L126" s="22">
        <f t="shared" si="26"/>
        <v>0</v>
      </c>
      <c r="M126" s="22">
        <f t="shared" si="26"/>
        <v>0</v>
      </c>
      <c r="N126" s="30">
        <f t="shared" si="16"/>
        <v>0</v>
      </c>
    </row>
    <row r="127" spans="1:14" ht="14.25" customHeight="1" x14ac:dyDescent="0.25">
      <c r="A127" s="48" t="str">
        <f>F107</f>
        <v>Коммунальные платежи</v>
      </c>
      <c r="B127" s="22">
        <f>$I107*B115</f>
        <v>0</v>
      </c>
      <c r="C127" s="22">
        <f t="shared" ref="C127:M127" si="27">$I107*C115</f>
        <v>0</v>
      </c>
      <c r="D127" s="22">
        <f t="shared" si="27"/>
        <v>0</v>
      </c>
      <c r="E127" s="22">
        <f t="shared" si="27"/>
        <v>0</v>
      </c>
      <c r="F127" s="22">
        <f t="shared" si="27"/>
        <v>0</v>
      </c>
      <c r="G127" s="22">
        <f t="shared" si="27"/>
        <v>0</v>
      </c>
      <c r="H127" s="22">
        <f t="shared" si="27"/>
        <v>0</v>
      </c>
      <c r="I127" s="22">
        <f t="shared" si="27"/>
        <v>0</v>
      </c>
      <c r="J127" s="22">
        <f t="shared" si="27"/>
        <v>0</v>
      </c>
      <c r="K127" s="22">
        <f t="shared" si="27"/>
        <v>0</v>
      </c>
      <c r="L127" s="22">
        <f t="shared" si="27"/>
        <v>0</v>
      </c>
      <c r="M127" s="22">
        <f t="shared" si="27"/>
        <v>0</v>
      </c>
      <c r="N127" s="30">
        <f t="shared" si="16"/>
        <v>0</v>
      </c>
    </row>
    <row r="128" spans="1:14" ht="15" customHeight="1" x14ac:dyDescent="0.25">
      <c r="A128" s="48" t="str">
        <f>F108</f>
        <v>Реклама</v>
      </c>
      <c r="B128" s="22">
        <f t="shared" ref="B128:M129" si="28">$I108</f>
        <v>5000</v>
      </c>
      <c r="C128" s="22">
        <f t="shared" si="28"/>
        <v>5000</v>
      </c>
      <c r="D128" s="22">
        <f t="shared" si="28"/>
        <v>5000</v>
      </c>
      <c r="E128" s="22">
        <f t="shared" si="28"/>
        <v>5000</v>
      </c>
      <c r="F128" s="22">
        <f t="shared" si="28"/>
        <v>5000</v>
      </c>
      <c r="G128" s="22">
        <f t="shared" si="28"/>
        <v>5000</v>
      </c>
      <c r="H128" s="22">
        <f t="shared" si="28"/>
        <v>5000</v>
      </c>
      <c r="I128" s="22">
        <f t="shared" si="28"/>
        <v>5000</v>
      </c>
      <c r="J128" s="22">
        <f t="shared" si="28"/>
        <v>5000</v>
      </c>
      <c r="K128" s="22">
        <f t="shared" si="28"/>
        <v>5000</v>
      </c>
      <c r="L128" s="22">
        <f t="shared" si="28"/>
        <v>5000</v>
      </c>
      <c r="M128" s="22">
        <f t="shared" si="28"/>
        <v>5000</v>
      </c>
      <c r="N128" s="30">
        <f t="shared" ref="N128" si="29">SUM(B128:M128)</f>
        <v>60000</v>
      </c>
    </row>
    <row r="129" spans="1:14" x14ac:dyDescent="0.25">
      <c r="A129" s="48" t="str">
        <f>F109</f>
        <v>ФОТ</v>
      </c>
      <c r="B129" s="22">
        <f t="shared" si="28"/>
        <v>0</v>
      </c>
      <c r="C129" s="22">
        <f t="shared" si="28"/>
        <v>0</v>
      </c>
      <c r="D129" s="22">
        <f t="shared" si="28"/>
        <v>0</v>
      </c>
      <c r="E129" s="22">
        <f t="shared" si="28"/>
        <v>0</v>
      </c>
      <c r="F129" s="22">
        <f t="shared" si="28"/>
        <v>0</v>
      </c>
      <c r="G129" s="22">
        <f t="shared" si="28"/>
        <v>0</v>
      </c>
      <c r="H129" s="22">
        <f t="shared" si="28"/>
        <v>0</v>
      </c>
      <c r="I129" s="22">
        <f t="shared" si="28"/>
        <v>0</v>
      </c>
      <c r="J129" s="22">
        <f t="shared" si="28"/>
        <v>0</v>
      </c>
      <c r="K129" s="22">
        <f t="shared" si="28"/>
        <v>0</v>
      </c>
      <c r="L129" s="22">
        <f t="shared" si="28"/>
        <v>0</v>
      </c>
      <c r="M129" s="22">
        <f t="shared" si="28"/>
        <v>0</v>
      </c>
      <c r="N129" s="30">
        <f t="shared" si="16"/>
        <v>0</v>
      </c>
    </row>
    <row r="130" spans="1:14" hidden="1" x14ac:dyDescent="0.25">
      <c r="A130" s="48" t="str">
        <f>F108</f>
        <v>Реклама</v>
      </c>
      <c r="B130" s="22">
        <f t="shared" ref="B130:M130" si="30">$I108</f>
        <v>5000</v>
      </c>
      <c r="C130" s="22">
        <f t="shared" si="30"/>
        <v>5000</v>
      </c>
      <c r="D130" s="22">
        <f t="shared" si="30"/>
        <v>5000</v>
      </c>
      <c r="E130" s="22">
        <f t="shared" si="30"/>
        <v>5000</v>
      </c>
      <c r="F130" s="22">
        <f t="shared" si="30"/>
        <v>5000</v>
      </c>
      <c r="G130" s="22">
        <f t="shared" si="30"/>
        <v>5000</v>
      </c>
      <c r="H130" s="22">
        <f t="shared" si="30"/>
        <v>5000</v>
      </c>
      <c r="I130" s="22">
        <f t="shared" si="30"/>
        <v>5000</v>
      </c>
      <c r="J130" s="22">
        <f t="shared" si="30"/>
        <v>5000</v>
      </c>
      <c r="K130" s="22">
        <f t="shared" si="30"/>
        <v>5000</v>
      </c>
      <c r="L130" s="22">
        <f t="shared" si="30"/>
        <v>5000</v>
      </c>
      <c r="M130" s="22">
        <f t="shared" si="30"/>
        <v>5000</v>
      </c>
      <c r="N130" s="30">
        <f t="shared" si="16"/>
        <v>60000</v>
      </c>
    </row>
    <row r="131" spans="1:14" hidden="1" x14ac:dyDescent="0.25">
      <c r="A131" s="48" t="str">
        <f>F109</f>
        <v>ФОТ</v>
      </c>
      <c r="B131" s="22">
        <f t="shared" ref="B131:M131" si="31">$I109</f>
        <v>0</v>
      </c>
      <c r="C131" s="22">
        <f t="shared" si="31"/>
        <v>0</v>
      </c>
      <c r="D131" s="22">
        <f t="shared" si="31"/>
        <v>0</v>
      </c>
      <c r="E131" s="22">
        <f t="shared" si="31"/>
        <v>0</v>
      </c>
      <c r="F131" s="22">
        <f t="shared" si="31"/>
        <v>0</v>
      </c>
      <c r="G131" s="22">
        <f t="shared" si="31"/>
        <v>0</v>
      </c>
      <c r="H131" s="22">
        <f t="shared" si="31"/>
        <v>0</v>
      </c>
      <c r="I131" s="22">
        <f t="shared" si="31"/>
        <v>0</v>
      </c>
      <c r="J131" s="22">
        <f t="shared" si="31"/>
        <v>0</v>
      </c>
      <c r="K131" s="22">
        <f t="shared" si="31"/>
        <v>0</v>
      </c>
      <c r="L131" s="22">
        <f t="shared" si="31"/>
        <v>0</v>
      </c>
      <c r="M131" s="22">
        <f t="shared" si="31"/>
        <v>0</v>
      </c>
      <c r="N131" s="30">
        <f t="shared" si="16"/>
        <v>0</v>
      </c>
    </row>
    <row r="132" spans="1:14" x14ac:dyDescent="0.25">
      <c r="A132" s="47" t="s">
        <v>21</v>
      </c>
      <c r="B132" s="22">
        <f t="shared" ref="B132:M132" si="32">SUM(B133:B134)</f>
        <v>2126</v>
      </c>
      <c r="C132" s="22">
        <f t="shared" si="32"/>
        <v>3401.6</v>
      </c>
      <c r="D132" s="22">
        <f t="shared" si="32"/>
        <v>4252</v>
      </c>
      <c r="E132" s="22">
        <f t="shared" si="32"/>
        <v>4252</v>
      </c>
      <c r="F132" s="22">
        <f t="shared" si="32"/>
        <v>3401.6</v>
      </c>
      <c r="G132" s="22">
        <f t="shared" si="32"/>
        <v>3401.6</v>
      </c>
      <c r="H132" s="22">
        <f t="shared" si="32"/>
        <v>2976.4</v>
      </c>
      <c r="I132" s="22">
        <f t="shared" si="32"/>
        <v>3401.6</v>
      </c>
      <c r="J132" s="22">
        <f t="shared" si="32"/>
        <v>4252</v>
      </c>
      <c r="K132" s="22">
        <f t="shared" si="32"/>
        <v>4252</v>
      </c>
      <c r="L132" s="22">
        <f t="shared" si="32"/>
        <v>4252</v>
      </c>
      <c r="M132" s="22">
        <f t="shared" si="32"/>
        <v>4252</v>
      </c>
      <c r="N132" s="30">
        <f t="shared" si="16"/>
        <v>44220.800000000003</v>
      </c>
    </row>
    <row r="133" spans="1:14" x14ac:dyDescent="0.25">
      <c r="A133" s="48" t="s">
        <v>66</v>
      </c>
      <c r="B133" s="22">
        <f t="shared" ref="B133:M133" si="33">B117*0.04</f>
        <v>2126</v>
      </c>
      <c r="C133" s="22">
        <f t="shared" si="33"/>
        <v>3401.6</v>
      </c>
      <c r="D133" s="22">
        <f t="shared" si="33"/>
        <v>4252</v>
      </c>
      <c r="E133" s="22">
        <f t="shared" si="33"/>
        <v>4252</v>
      </c>
      <c r="F133" s="22">
        <f t="shared" si="33"/>
        <v>3401.6</v>
      </c>
      <c r="G133" s="22">
        <f t="shared" si="33"/>
        <v>3401.6</v>
      </c>
      <c r="H133" s="22">
        <f t="shared" si="33"/>
        <v>2976.4</v>
      </c>
      <c r="I133" s="22">
        <f t="shared" si="33"/>
        <v>3401.6</v>
      </c>
      <c r="J133" s="22">
        <f t="shared" si="33"/>
        <v>4252</v>
      </c>
      <c r="K133" s="22">
        <f t="shared" si="33"/>
        <v>4252</v>
      </c>
      <c r="L133" s="22">
        <f t="shared" si="33"/>
        <v>4252</v>
      </c>
      <c r="M133" s="22">
        <f t="shared" si="33"/>
        <v>4252</v>
      </c>
      <c r="N133" s="30">
        <f t="shared" si="16"/>
        <v>44220.800000000003</v>
      </c>
    </row>
    <row r="134" spans="1:14" hidden="1" x14ac:dyDescent="0.25">
      <c r="A134" s="48" t="s">
        <v>48</v>
      </c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30"/>
      <c r="N134" s="30">
        <f t="shared" si="16"/>
        <v>0</v>
      </c>
    </row>
    <row r="135" spans="1:14" x14ac:dyDescent="0.25">
      <c r="A135" s="47" t="s">
        <v>22</v>
      </c>
      <c r="B135" s="22">
        <f t="shared" ref="B135:M135" si="34">B117-B118-B132</f>
        <v>17874</v>
      </c>
      <c r="C135" s="22">
        <f t="shared" si="34"/>
        <v>46438.400000000001</v>
      </c>
      <c r="D135" s="22">
        <f t="shared" si="34"/>
        <v>64948</v>
      </c>
      <c r="E135" s="22">
        <f t="shared" si="34"/>
        <v>64948</v>
      </c>
      <c r="F135" s="22">
        <f t="shared" si="34"/>
        <v>46438.400000000001</v>
      </c>
      <c r="G135" s="22">
        <f t="shared" si="34"/>
        <v>46438.400000000001</v>
      </c>
      <c r="H135" s="22">
        <f t="shared" si="34"/>
        <v>37183.599999999999</v>
      </c>
      <c r="I135" s="22">
        <f t="shared" si="34"/>
        <v>46438.400000000001</v>
      </c>
      <c r="J135" s="22">
        <f t="shared" si="34"/>
        <v>64948</v>
      </c>
      <c r="K135" s="22">
        <f t="shared" si="34"/>
        <v>64948</v>
      </c>
      <c r="L135" s="22">
        <f t="shared" si="34"/>
        <v>64948</v>
      </c>
      <c r="M135" s="22">
        <f t="shared" si="34"/>
        <v>64948</v>
      </c>
      <c r="N135" s="30">
        <f t="shared" si="16"/>
        <v>630499.19999999995</v>
      </c>
    </row>
    <row r="136" spans="1:14" ht="29.25" customHeight="1" x14ac:dyDescent="0.25">
      <c r="A136" s="49">
        <f>-E64</f>
        <v>-350000</v>
      </c>
      <c r="B136" s="23">
        <f>A136+B135</f>
        <v>-332126</v>
      </c>
      <c r="C136" s="23">
        <f t="shared" ref="C136:M136" si="35">B136+C135</f>
        <v>-285687.59999999998</v>
      </c>
      <c r="D136" s="23">
        <f t="shared" si="35"/>
        <v>-220739.59999999998</v>
      </c>
      <c r="E136" s="23">
        <f t="shared" si="35"/>
        <v>-155791.59999999998</v>
      </c>
      <c r="F136" s="23">
        <f t="shared" si="35"/>
        <v>-109353.19999999998</v>
      </c>
      <c r="G136" s="23">
        <f t="shared" si="35"/>
        <v>-62914.799999999981</v>
      </c>
      <c r="H136" s="23">
        <f t="shared" si="35"/>
        <v>-25731.199999999983</v>
      </c>
      <c r="I136" s="23">
        <f t="shared" si="35"/>
        <v>20707.200000000019</v>
      </c>
      <c r="J136" s="23">
        <f t="shared" si="35"/>
        <v>85655.200000000012</v>
      </c>
      <c r="K136" s="23">
        <f t="shared" si="35"/>
        <v>150603.20000000001</v>
      </c>
      <c r="L136" s="23">
        <f t="shared" si="35"/>
        <v>215551.2</v>
      </c>
      <c r="M136" s="23">
        <f t="shared" si="35"/>
        <v>280499.20000000001</v>
      </c>
      <c r="N136" s="30"/>
    </row>
    <row r="138" spans="1:14" ht="16.5" x14ac:dyDescent="0.25">
      <c r="A138" s="13" t="s">
        <v>23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4"/>
      <c r="N138" s="14"/>
    </row>
    <row r="139" spans="1:14" ht="31.5" customHeight="1" x14ac:dyDescent="0.25">
      <c r="A139" s="22" t="s">
        <v>24</v>
      </c>
      <c r="B139" s="118" t="s">
        <v>34</v>
      </c>
      <c r="C139" s="119"/>
      <c r="D139" s="70" t="s">
        <v>25</v>
      </c>
      <c r="E139" s="70"/>
      <c r="F139" s="31"/>
      <c r="G139" s="70" t="s">
        <v>57</v>
      </c>
      <c r="H139" s="70"/>
      <c r="I139" s="70"/>
      <c r="J139" s="70"/>
      <c r="K139" s="70"/>
      <c r="L139" s="32" t="s">
        <v>58</v>
      </c>
      <c r="M139" s="70" t="s">
        <v>60</v>
      </c>
      <c r="N139" s="70"/>
    </row>
    <row r="140" spans="1:14" ht="18" customHeight="1" x14ac:dyDescent="0.25">
      <c r="A140" s="33" t="s">
        <v>26</v>
      </c>
      <c r="B140" s="120">
        <f>D140/12</f>
        <v>92126.666666666672</v>
      </c>
      <c r="C140" s="121"/>
      <c r="D140" s="115">
        <f>N117</f>
        <v>1105520</v>
      </c>
      <c r="E140" s="116"/>
      <c r="F140" s="31"/>
      <c r="G140" s="112" t="s">
        <v>49</v>
      </c>
      <c r="H140" s="112"/>
      <c r="I140" s="112"/>
      <c r="J140" s="112"/>
      <c r="K140" s="112"/>
      <c r="L140" s="22" t="s">
        <v>54</v>
      </c>
      <c r="M140" s="70">
        <f>E64</f>
        <v>350000</v>
      </c>
      <c r="N140" s="70"/>
    </row>
    <row r="141" spans="1:14" x14ac:dyDescent="0.25">
      <c r="A141" s="33" t="s">
        <v>27</v>
      </c>
      <c r="B141" s="120">
        <f>D141/12</f>
        <v>8233.3333333333339</v>
      </c>
      <c r="C141" s="121"/>
      <c r="D141" s="115">
        <f>N119</f>
        <v>98800</v>
      </c>
      <c r="E141" s="116"/>
      <c r="F141" s="31"/>
      <c r="G141" s="113" t="s">
        <v>50</v>
      </c>
      <c r="H141" s="113"/>
      <c r="I141" s="113"/>
      <c r="J141" s="113"/>
      <c r="K141" s="113"/>
      <c r="L141" s="22" t="s">
        <v>54</v>
      </c>
      <c r="M141" s="137">
        <f>B140</f>
        <v>92126.666666666672</v>
      </c>
      <c r="N141" s="137"/>
    </row>
    <row r="142" spans="1:14" x14ac:dyDescent="0.25">
      <c r="A142" s="33" t="s">
        <v>28</v>
      </c>
      <c r="B142" s="120">
        <f t="shared" ref="B142:B144" si="36">D142/12</f>
        <v>27666.666666666668</v>
      </c>
      <c r="C142" s="121"/>
      <c r="D142" s="115">
        <f>N118-N119</f>
        <v>332000</v>
      </c>
      <c r="E142" s="116"/>
      <c r="F142" s="31"/>
      <c r="G142" s="113" t="s">
        <v>51</v>
      </c>
      <c r="H142" s="113"/>
      <c r="I142" s="113"/>
      <c r="J142" s="113"/>
      <c r="K142" s="113"/>
      <c r="L142" s="22" t="s">
        <v>54</v>
      </c>
      <c r="M142" s="137">
        <f>B141</f>
        <v>8233.3333333333339</v>
      </c>
      <c r="N142" s="137"/>
    </row>
    <row r="143" spans="1:14" ht="26.25" customHeight="1" x14ac:dyDescent="0.25">
      <c r="A143" s="33" t="s">
        <v>29</v>
      </c>
      <c r="B143" s="120">
        <f t="shared" si="36"/>
        <v>3685.0666666666671</v>
      </c>
      <c r="C143" s="121"/>
      <c r="D143" s="115">
        <f>N132</f>
        <v>44220.800000000003</v>
      </c>
      <c r="E143" s="116"/>
      <c r="F143" s="31"/>
      <c r="G143" s="113" t="s">
        <v>59</v>
      </c>
      <c r="H143" s="113"/>
      <c r="I143" s="113"/>
      <c r="J143" s="113"/>
      <c r="K143" s="113"/>
      <c r="L143" s="22" t="s">
        <v>54</v>
      </c>
      <c r="M143" s="137">
        <f>B144</f>
        <v>52541.599999999999</v>
      </c>
      <c r="N143" s="137"/>
    </row>
    <row r="144" spans="1:14" ht="26.25" customHeight="1" x14ac:dyDescent="0.25">
      <c r="A144" s="33" t="s">
        <v>30</v>
      </c>
      <c r="B144" s="120">
        <f t="shared" si="36"/>
        <v>52541.599999999999</v>
      </c>
      <c r="C144" s="121"/>
      <c r="D144" s="115">
        <f>D140-D141-D142-D143</f>
        <v>630499.19999999995</v>
      </c>
      <c r="E144" s="116"/>
      <c r="F144" s="31"/>
      <c r="G144" s="113" t="s">
        <v>52</v>
      </c>
      <c r="H144" s="113"/>
      <c r="I144" s="113"/>
      <c r="J144" s="113"/>
      <c r="K144" s="113"/>
      <c r="L144" s="22" t="s">
        <v>55</v>
      </c>
      <c r="M144" s="130">
        <v>7</v>
      </c>
      <c r="N144" s="131"/>
    </row>
    <row r="145" spans="1:14" x14ac:dyDescent="0.25">
      <c r="A145" s="35"/>
      <c r="B145" s="36"/>
      <c r="C145" s="36"/>
      <c r="D145" s="31"/>
      <c r="E145" s="31"/>
      <c r="F145" s="31"/>
      <c r="G145" s="34" t="s">
        <v>53</v>
      </c>
      <c r="H145" s="37"/>
      <c r="I145" s="38"/>
      <c r="J145" s="38"/>
      <c r="K145" s="39"/>
      <c r="L145" s="22" t="s">
        <v>56</v>
      </c>
      <c r="M145" s="136">
        <f>M143/M141</f>
        <v>0.57031912584123301</v>
      </c>
      <c r="N145" s="136"/>
    </row>
    <row r="146" spans="1:14" ht="17.25" x14ac:dyDescent="0.3">
      <c r="A146" s="5"/>
      <c r="B146" s="6"/>
      <c r="C146" s="6"/>
      <c r="D146" s="2"/>
      <c r="E146" s="2"/>
      <c r="F146" s="2"/>
      <c r="G146" s="8"/>
      <c r="H146" s="9"/>
      <c r="I146" s="9"/>
      <c r="J146" s="9"/>
      <c r="K146" s="9"/>
      <c r="L146" s="10"/>
      <c r="M146" s="11"/>
      <c r="N146" s="11"/>
    </row>
    <row r="147" spans="1:14" ht="17.25" x14ac:dyDescent="0.3">
      <c r="A147" s="52" t="s">
        <v>125</v>
      </c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4" ht="17.25" x14ac:dyDescent="0.3">
      <c r="A148" s="4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4" ht="17.25" x14ac:dyDescent="0.3">
      <c r="A149" s="30" t="s">
        <v>126</v>
      </c>
      <c r="B149" s="114" t="s">
        <v>3</v>
      </c>
      <c r="C149" s="65"/>
      <c r="D149" s="65" t="s">
        <v>127</v>
      </c>
      <c r="E149" s="65"/>
      <c r="F149" s="2"/>
      <c r="G149" s="2"/>
      <c r="H149" s="2"/>
      <c r="I149" s="2"/>
      <c r="J149" s="2"/>
      <c r="K149" s="2"/>
      <c r="L149" s="2"/>
    </row>
    <row r="150" spans="1:14" ht="17.25" x14ac:dyDescent="0.3">
      <c r="A150" s="54" t="s">
        <v>128</v>
      </c>
      <c r="B150" s="65">
        <v>350000</v>
      </c>
      <c r="C150" s="65"/>
      <c r="D150" s="117">
        <f>(B150/E64)*100</f>
        <v>100</v>
      </c>
      <c r="E150" s="117"/>
      <c r="F150" s="2"/>
      <c r="G150" s="2"/>
      <c r="H150" s="2"/>
      <c r="I150" s="2"/>
      <c r="J150" s="2"/>
      <c r="K150" s="2"/>
      <c r="L150" s="2"/>
    </row>
    <row r="151" spans="1:14" ht="17.25" x14ac:dyDescent="0.3">
      <c r="A151" s="32" t="s">
        <v>129</v>
      </c>
      <c r="B151" s="65">
        <f>E64-350000</f>
        <v>0</v>
      </c>
      <c r="C151" s="65"/>
      <c r="D151" s="117">
        <f>(B151/E64)*100</f>
        <v>0</v>
      </c>
      <c r="E151" s="117"/>
      <c r="F151" s="2"/>
      <c r="G151" s="2"/>
      <c r="H151" s="2"/>
      <c r="I151" s="2"/>
      <c r="J151" s="2"/>
      <c r="K151" s="2"/>
      <c r="L151" s="2"/>
    </row>
    <row r="152" spans="1:14" ht="17.25" x14ac:dyDescent="0.3">
      <c r="A152" s="32" t="s">
        <v>130</v>
      </c>
      <c r="B152" s="65"/>
      <c r="C152" s="65"/>
      <c r="D152" s="117"/>
      <c r="E152" s="117"/>
      <c r="F152" s="2"/>
      <c r="G152" s="2"/>
      <c r="H152" s="2"/>
      <c r="I152" s="2"/>
      <c r="J152" s="2"/>
      <c r="K152" s="2"/>
      <c r="L152" s="2"/>
    </row>
    <row r="153" spans="1:14" ht="17.25" x14ac:dyDescent="0.3">
      <c r="A153" s="55" t="s">
        <v>6</v>
      </c>
      <c r="B153" s="65">
        <f>SUM(B150:C152)</f>
        <v>350000</v>
      </c>
      <c r="C153" s="65"/>
      <c r="D153" s="65">
        <f>SUM(D150:E152)</f>
        <v>100</v>
      </c>
      <c r="E153" s="65"/>
      <c r="F153" s="2"/>
      <c r="G153" s="2"/>
      <c r="H153" s="2"/>
      <c r="I153" s="2"/>
      <c r="J153" s="2"/>
      <c r="K153" s="2"/>
      <c r="L153" s="2"/>
    </row>
    <row r="154" spans="1:14" ht="17.25" x14ac:dyDescent="0.3">
      <c r="A154" s="2"/>
      <c r="B154" s="66"/>
      <c r="C154" s="66"/>
      <c r="D154" s="66"/>
      <c r="E154" s="66"/>
      <c r="F154" s="2"/>
      <c r="G154" s="2"/>
      <c r="H154" s="2"/>
      <c r="I154" s="2"/>
      <c r="J154" s="2"/>
      <c r="K154" s="2"/>
      <c r="L154" s="2"/>
    </row>
    <row r="155" spans="1:14" ht="15.75" customHeight="1" x14ac:dyDescent="0.25">
      <c r="A155" s="68" t="s">
        <v>131</v>
      </c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</row>
    <row r="156" spans="1:14" ht="15.75" customHeight="1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</row>
    <row r="157" spans="1:14" ht="17.25" x14ac:dyDescent="0.3">
      <c r="A157" s="67" t="s">
        <v>132</v>
      </c>
      <c r="B157" s="67"/>
      <c r="C157" s="67"/>
      <c r="D157" s="67" t="s">
        <v>133</v>
      </c>
      <c r="E157" s="67"/>
      <c r="F157" s="67"/>
      <c r="G157" s="67"/>
      <c r="H157" s="67"/>
      <c r="I157" s="2"/>
      <c r="J157" s="2"/>
      <c r="K157" s="2"/>
      <c r="L157" s="2"/>
    </row>
    <row r="158" spans="1:14" ht="57" customHeight="1" x14ac:dyDescent="0.3">
      <c r="A158" s="64" t="s">
        <v>177</v>
      </c>
      <c r="B158" s="64"/>
      <c r="C158" s="64"/>
      <c r="D158" s="64" t="s">
        <v>186</v>
      </c>
      <c r="E158" s="64"/>
      <c r="F158" s="64"/>
      <c r="G158" s="64"/>
      <c r="H158" s="64"/>
      <c r="I158" s="2"/>
      <c r="J158" s="2"/>
      <c r="K158" s="2"/>
      <c r="L158" s="2"/>
    </row>
    <row r="159" spans="1:14" ht="53.25" customHeight="1" x14ac:dyDescent="0.3">
      <c r="A159" s="64" t="s">
        <v>178</v>
      </c>
      <c r="B159" s="64"/>
      <c r="C159" s="64"/>
      <c r="D159" s="64" t="s">
        <v>185</v>
      </c>
      <c r="E159" s="64"/>
      <c r="F159" s="64"/>
      <c r="G159" s="64"/>
      <c r="H159" s="64"/>
      <c r="I159" s="2"/>
      <c r="J159" s="2"/>
      <c r="K159" s="2"/>
      <c r="L159" s="2"/>
    </row>
    <row r="160" spans="1:14" ht="58.5" customHeight="1" x14ac:dyDescent="0.3">
      <c r="A160" s="64" t="s">
        <v>187</v>
      </c>
      <c r="B160" s="64"/>
      <c r="C160" s="64"/>
      <c r="D160" s="64" t="s">
        <v>188</v>
      </c>
      <c r="E160" s="64"/>
      <c r="F160" s="64"/>
      <c r="G160" s="64"/>
      <c r="H160" s="64"/>
      <c r="I160" s="2"/>
      <c r="J160" s="2"/>
      <c r="K160" s="2"/>
      <c r="L160" s="2"/>
    </row>
    <row r="161" spans="1:12" ht="58.5" customHeight="1" x14ac:dyDescent="0.3">
      <c r="A161" s="64" t="s">
        <v>179</v>
      </c>
      <c r="B161" s="64"/>
      <c r="C161" s="64"/>
      <c r="D161" s="64" t="s">
        <v>184</v>
      </c>
      <c r="E161" s="64"/>
      <c r="F161" s="64"/>
      <c r="G161" s="64"/>
      <c r="H161" s="64"/>
      <c r="I161" s="2"/>
      <c r="J161" s="2"/>
      <c r="K161" s="2"/>
      <c r="L161" s="2"/>
    </row>
    <row r="162" spans="1:12" ht="69.75" customHeight="1" x14ac:dyDescent="0.3">
      <c r="A162" s="64" t="s">
        <v>180</v>
      </c>
      <c r="B162" s="64"/>
      <c r="C162" s="64"/>
      <c r="D162" s="64" t="s">
        <v>183</v>
      </c>
      <c r="E162" s="64"/>
      <c r="F162" s="64"/>
      <c r="G162" s="64"/>
      <c r="H162" s="64"/>
      <c r="I162" s="2"/>
      <c r="J162" s="2"/>
      <c r="K162" s="2"/>
      <c r="L162" s="2"/>
    </row>
    <row r="163" spans="1:12" ht="69.75" customHeight="1" x14ac:dyDescent="0.3">
      <c r="A163" s="64" t="s">
        <v>181</v>
      </c>
      <c r="B163" s="64"/>
      <c r="C163" s="64"/>
      <c r="D163" s="64" t="s">
        <v>182</v>
      </c>
      <c r="E163" s="64"/>
      <c r="F163" s="64"/>
      <c r="G163" s="64"/>
      <c r="H163" s="64"/>
      <c r="I163" s="2"/>
      <c r="J163" s="2"/>
      <c r="K163" s="2"/>
      <c r="L163" s="2"/>
    </row>
    <row r="164" spans="1:12" ht="17.25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ht="17.25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ht="17.25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ht="17.25" x14ac:dyDescent="0.3">
      <c r="A167" s="104" t="s">
        <v>79</v>
      </c>
      <c r="B167" s="104"/>
      <c r="C167" s="20" t="s">
        <v>80</v>
      </c>
      <c r="D167" s="20"/>
      <c r="E167" s="20"/>
      <c r="F167" s="20"/>
      <c r="G167" s="20"/>
      <c r="H167" s="20"/>
      <c r="I167" s="20"/>
      <c r="J167" s="20"/>
      <c r="K167" s="2"/>
      <c r="L167" s="2"/>
    </row>
    <row r="168" spans="1:12" ht="17.25" x14ac:dyDescent="0.3">
      <c r="A168" s="133" t="s">
        <v>88</v>
      </c>
      <c r="B168" s="133"/>
      <c r="C168" s="133"/>
      <c r="D168" s="133"/>
      <c r="E168" s="133"/>
      <c r="F168" s="133"/>
      <c r="G168" s="133"/>
      <c r="H168" s="133"/>
      <c r="I168" s="133"/>
      <c r="J168" s="133"/>
      <c r="K168" s="2"/>
      <c r="L168" s="2"/>
    </row>
    <row r="169" spans="1:12" ht="17.25" x14ac:dyDescent="0.3">
      <c r="A169" s="133"/>
      <c r="B169" s="133"/>
      <c r="C169" s="133"/>
      <c r="D169" s="133"/>
      <c r="E169" s="133"/>
      <c r="F169" s="133"/>
      <c r="G169" s="133"/>
      <c r="H169" s="133"/>
      <c r="I169" s="133"/>
      <c r="J169" s="133"/>
      <c r="K169" s="2"/>
      <c r="L169" s="2"/>
    </row>
    <row r="170" spans="1:12" ht="17.25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ht="17.25" x14ac:dyDescent="0.3">
      <c r="A171" s="132" t="s">
        <v>81</v>
      </c>
      <c r="B171" s="132"/>
      <c r="C171" s="132"/>
      <c r="D171" s="132"/>
      <c r="E171" s="132"/>
      <c r="F171" s="132"/>
      <c r="G171" s="132"/>
      <c r="H171" s="132"/>
      <c r="I171" s="132"/>
      <c r="J171" s="132"/>
      <c r="K171" s="2"/>
      <c r="L171" s="2"/>
    </row>
    <row r="172" spans="1:12" ht="17.25" x14ac:dyDescent="0.3">
      <c r="A172" s="132" t="s">
        <v>82</v>
      </c>
      <c r="B172" s="132"/>
      <c r="C172" s="132"/>
      <c r="D172" s="132"/>
      <c r="E172" s="132"/>
      <c r="F172" s="132"/>
      <c r="G172" s="132"/>
      <c r="H172" s="132"/>
      <c r="I172" s="132"/>
      <c r="J172" s="132"/>
      <c r="K172" s="2"/>
      <c r="L172" s="2"/>
    </row>
    <row r="173" spans="1:12" ht="15.75" x14ac:dyDescent="0.25">
      <c r="A173" s="132" t="s">
        <v>83</v>
      </c>
      <c r="B173" s="132"/>
      <c r="C173" s="132"/>
      <c r="D173" s="132"/>
      <c r="E173" s="132"/>
      <c r="F173" s="132"/>
      <c r="G173" s="132"/>
      <c r="H173" s="132"/>
      <c r="I173" s="132"/>
      <c r="J173" s="132"/>
    </row>
    <row r="174" spans="1:12" ht="15.75" x14ac:dyDescent="0.25">
      <c r="A174" s="132" t="s">
        <v>84</v>
      </c>
      <c r="B174" s="132"/>
      <c r="C174" s="132"/>
      <c r="D174" s="132"/>
      <c r="E174" s="132"/>
      <c r="F174" s="132"/>
      <c r="G174" s="132"/>
      <c r="H174" s="132"/>
      <c r="I174" s="132"/>
      <c r="J174" s="132"/>
    </row>
    <row r="176" spans="1:12" x14ac:dyDescent="0.25">
      <c r="A176" s="133" t="s">
        <v>86</v>
      </c>
      <c r="B176" s="138"/>
      <c r="C176" s="138"/>
      <c r="D176" s="138"/>
      <c r="E176" s="138"/>
      <c r="F176" s="138"/>
      <c r="G176" s="138"/>
      <c r="H176" s="138"/>
      <c r="I176" s="138"/>
      <c r="J176" s="138"/>
    </row>
    <row r="177" spans="1:14" ht="15" customHeight="1" x14ac:dyDescent="0.25">
      <c r="A177" s="138"/>
      <c r="B177" s="138"/>
      <c r="C177" s="138"/>
      <c r="D177" s="138"/>
      <c r="E177" s="138"/>
      <c r="F177" s="138"/>
      <c r="G177" s="138"/>
      <c r="H177" s="138"/>
      <c r="I177" s="138"/>
      <c r="J177" s="138"/>
    </row>
    <row r="178" spans="1:14" x14ac:dyDescent="0.25">
      <c r="A178" s="138"/>
      <c r="B178" s="138"/>
      <c r="C178" s="138"/>
      <c r="D178" s="138"/>
      <c r="E178" s="138"/>
      <c r="F178" s="138"/>
      <c r="G178" s="138"/>
      <c r="H178" s="138"/>
      <c r="I178" s="138"/>
      <c r="J178" s="138"/>
    </row>
    <row r="179" spans="1:14" x14ac:dyDescent="0.25">
      <c r="A179" s="138"/>
      <c r="B179" s="138"/>
      <c r="C179" s="138"/>
      <c r="D179" s="138"/>
      <c r="E179" s="138"/>
      <c r="F179" s="138"/>
      <c r="G179" s="138"/>
      <c r="H179" s="138"/>
      <c r="I179" s="138"/>
      <c r="J179" s="138"/>
      <c r="K179" s="139">
        <f ca="1">TODAY()</f>
        <v>45470</v>
      </c>
      <c r="L179" s="139"/>
    </row>
    <row r="180" spans="1:14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</row>
    <row r="181" spans="1:14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</row>
    <row r="182" spans="1:14" x14ac:dyDescent="0.25">
      <c r="J182" s="134" t="s">
        <v>87</v>
      </c>
      <c r="K182" s="134"/>
      <c r="L182" s="134"/>
      <c r="M182" s="134"/>
      <c r="N182" s="134"/>
    </row>
  </sheetData>
  <mergeCells count="266">
    <mergeCell ref="A63:B63"/>
    <mergeCell ref="E63:G63"/>
    <mergeCell ref="H63:L63"/>
    <mergeCell ref="G94:H94"/>
    <mergeCell ref="I94:J94"/>
    <mergeCell ref="K94:L94"/>
    <mergeCell ref="A95:C95"/>
    <mergeCell ref="G95:H95"/>
    <mergeCell ref="I95:J95"/>
    <mergeCell ref="K95:L95"/>
    <mergeCell ref="A94:C94"/>
    <mergeCell ref="A65:L65"/>
    <mergeCell ref="A83:F83"/>
    <mergeCell ref="A84:L84"/>
    <mergeCell ref="A81:F81"/>
    <mergeCell ref="A82:L82"/>
    <mergeCell ref="H64:L64"/>
    <mergeCell ref="A77:F77"/>
    <mergeCell ref="A78:L78"/>
    <mergeCell ref="A79:F79"/>
    <mergeCell ref="A80:L80"/>
    <mergeCell ref="A59:B59"/>
    <mergeCell ref="E59:G59"/>
    <mergeCell ref="H59:L59"/>
    <mergeCell ref="A62:B62"/>
    <mergeCell ref="E62:G62"/>
    <mergeCell ref="H62:L62"/>
    <mergeCell ref="A60:B60"/>
    <mergeCell ref="E60:G60"/>
    <mergeCell ref="H60:L60"/>
    <mergeCell ref="A61:B61"/>
    <mergeCell ref="E61:G61"/>
    <mergeCell ref="H61:L61"/>
    <mergeCell ref="A56:B56"/>
    <mergeCell ref="E56:G56"/>
    <mergeCell ref="H56:L56"/>
    <mergeCell ref="A57:B57"/>
    <mergeCell ref="E57:G57"/>
    <mergeCell ref="H57:L57"/>
    <mergeCell ref="A58:B58"/>
    <mergeCell ref="E58:G58"/>
    <mergeCell ref="H58:L58"/>
    <mergeCell ref="E52:G52"/>
    <mergeCell ref="H52:L52"/>
    <mergeCell ref="A53:B53"/>
    <mergeCell ref="E53:G53"/>
    <mergeCell ref="H53:L53"/>
    <mergeCell ref="A54:B54"/>
    <mergeCell ref="E54:G54"/>
    <mergeCell ref="H54:L54"/>
    <mergeCell ref="A55:B55"/>
    <mergeCell ref="E55:G55"/>
    <mergeCell ref="H55:L55"/>
    <mergeCell ref="A176:J179"/>
    <mergeCell ref="K179:L179"/>
    <mergeCell ref="G91:H92"/>
    <mergeCell ref="A91:C92"/>
    <mergeCell ref="D91:D92"/>
    <mergeCell ref="E91:E92"/>
    <mergeCell ref="F91:F92"/>
    <mergeCell ref="I91:J92"/>
    <mergeCell ref="G93:H93"/>
    <mergeCell ref="B142:C142"/>
    <mergeCell ref="B143:C143"/>
    <mergeCell ref="B144:C144"/>
    <mergeCell ref="D140:E140"/>
    <mergeCell ref="D141:E141"/>
    <mergeCell ref="I93:J93"/>
    <mergeCell ref="K93:L93"/>
    <mergeCell ref="A93:C93"/>
    <mergeCell ref="K91:L92"/>
    <mergeCell ref="G96:H96"/>
    <mergeCell ref="I96:J96"/>
    <mergeCell ref="K96:L96"/>
    <mergeCell ref="A96:C96"/>
    <mergeCell ref="A97:C97"/>
    <mergeCell ref="G97:H97"/>
    <mergeCell ref="J182:N182"/>
    <mergeCell ref="A107:C107"/>
    <mergeCell ref="A112:L112"/>
    <mergeCell ref="A171:J171"/>
    <mergeCell ref="A172:J172"/>
    <mergeCell ref="A173:J173"/>
    <mergeCell ref="A109:C109"/>
    <mergeCell ref="A108:C108"/>
    <mergeCell ref="A110:C110"/>
    <mergeCell ref="D107:E107"/>
    <mergeCell ref="D108:E108"/>
    <mergeCell ref="D109:E109"/>
    <mergeCell ref="D110:E110"/>
    <mergeCell ref="M145:N145"/>
    <mergeCell ref="F110:H110"/>
    <mergeCell ref="I110:J110"/>
    <mergeCell ref="G139:K139"/>
    <mergeCell ref="G143:K143"/>
    <mergeCell ref="G144:K144"/>
    <mergeCell ref="M139:N139"/>
    <mergeCell ref="M140:N140"/>
    <mergeCell ref="M141:N141"/>
    <mergeCell ref="M142:N142"/>
    <mergeCell ref="M143:N143"/>
    <mergeCell ref="M144:N144"/>
    <mergeCell ref="A174:J174"/>
    <mergeCell ref="K98:L98"/>
    <mergeCell ref="K99:L99"/>
    <mergeCell ref="K100:L100"/>
    <mergeCell ref="I98:J98"/>
    <mergeCell ref="I99:J99"/>
    <mergeCell ref="I100:J100"/>
    <mergeCell ref="A106:C106"/>
    <mergeCell ref="D106:E106"/>
    <mergeCell ref="G103:H103"/>
    <mergeCell ref="A105:L105"/>
    <mergeCell ref="I101:J101"/>
    <mergeCell ref="G98:H98"/>
    <mergeCell ref="G99:H99"/>
    <mergeCell ref="G100:H100"/>
    <mergeCell ref="G101:H101"/>
    <mergeCell ref="G102:H102"/>
    <mergeCell ref="A98:C98"/>
    <mergeCell ref="A99:C99"/>
    <mergeCell ref="A100:C100"/>
    <mergeCell ref="A101:C101"/>
    <mergeCell ref="A168:J169"/>
    <mergeCell ref="D143:E143"/>
    <mergeCell ref="A2:L2"/>
    <mergeCell ref="A85:L85"/>
    <mergeCell ref="A87:L87"/>
    <mergeCell ref="A17:L17"/>
    <mergeCell ref="A21:L21"/>
    <mergeCell ref="A22:L22"/>
    <mergeCell ref="A4:L4"/>
    <mergeCell ref="A5:L5"/>
    <mergeCell ref="A6:L6"/>
    <mergeCell ref="A7:L7"/>
    <mergeCell ref="A27:L27"/>
    <mergeCell ref="A28:L28"/>
    <mergeCell ref="A26:L26"/>
    <mergeCell ref="A20:L20"/>
    <mergeCell ref="A8:D8"/>
    <mergeCell ref="A15:L15"/>
    <mergeCell ref="A16:L16"/>
    <mergeCell ref="A9:L9"/>
    <mergeCell ref="A10:L10"/>
    <mergeCell ref="A11:L11"/>
    <mergeCell ref="A48:B48"/>
    <mergeCell ref="E48:G48"/>
    <mergeCell ref="H48:L48"/>
    <mergeCell ref="A49:B49"/>
    <mergeCell ref="A18:L18"/>
    <mergeCell ref="I109:J109"/>
    <mergeCell ref="I106:J106"/>
    <mergeCell ref="F106:H106"/>
    <mergeCell ref="I102:J102"/>
    <mergeCell ref="A102:C102"/>
    <mergeCell ref="A103:C103"/>
    <mergeCell ref="I103:J103"/>
    <mergeCell ref="K101:L101"/>
    <mergeCell ref="K102:L102"/>
    <mergeCell ref="K103:L103"/>
    <mergeCell ref="E45:G45"/>
    <mergeCell ref="H45:L45"/>
    <mergeCell ref="A64:B64"/>
    <mergeCell ref="E64:G64"/>
    <mergeCell ref="E49:G49"/>
    <mergeCell ref="H49:L49"/>
    <mergeCell ref="A50:B50"/>
    <mergeCell ref="E50:G50"/>
    <mergeCell ref="H50:L50"/>
    <mergeCell ref="A51:B51"/>
    <mergeCell ref="E51:G51"/>
    <mergeCell ref="H51:L51"/>
    <mergeCell ref="A52:B52"/>
    <mergeCell ref="A167:B167"/>
    <mergeCell ref="A113:L113"/>
    <mergeCell ref="F109:H109"/>
    <mergeCell ref="I107:J107"/>
    <mergeCell ref="I108:J108"/>
    <mergeCell ref="F107:H107"/>
    <mergeCell ref="F108:H108"/>
    <mergeCell ref="G140:K140"/>
    <mergeCell ref="G141:K141"/>
    <mergeCell ref="G142:K142"/>
    <mergeCell ref="B149:C149"/>
    <mergeCell ref="B150:C150"/>
    <mergeCell ref="B151:C151"/>
    <mergeCell ref="B152:C152"/>
    <mergeCell ref="D142:E142"/>
    <mergeCell ref="D149:E149"/>
    <mergeCell ref="D150:E150"/>
    <mergeCell ref="D151:E151"/>
    <mergeCell ref="D152:E152"/>
    <mergeCell ref="D144:E144"/>
    <mergeCell ref="D139:E139"/>
    <mergeCell ref="B139:C139"/>
    <mergeCell ref="B140:C140"/>
    <mergeCell ref="B141:C141"/>
    <mergeCell ref="A12:L12"/>
    <mergeCell ref="A13:L13"/>
    <mergeCell ref="A14:L14"/>
    <mergeCell ref="A34:L34"/>
    <mergeCell ref="A36:L36"/>
    <mergeCell ref="A38:L38"/>
    <mergeCell ref="A39:C39"/>
    <mergeCell ref="A42:L42"/>
    <mergeCell ref="A43:B43"/>
    <mergeCell ref="E43:G43"/>
    <mergeCell ref="H43:L43"/>
    <mergeCell ref="A19:L19"/>
    <mergeCell ref="A24:L24"/>
    <mergeCell ref="A23:L23"/>
    <mergeCell ref="A25:L25"/>
    <mergeCell ref="C29:D29"/>
    <mergeCell ref="C30:D30"/>
    <mergeCell ref="C32:D32"/>
    <mergeCell ref="C31:D31"/>
    <mergeCell ref="E29:F29"/>
    <mergeCell ref="E30:F30"/>
    <mergeCell ref="E31:F31"/>
    <mergeCell ref="E32:F32"/>
    <mergeCell ref="A41:L41"/>
    <mergeCell ref="A47:B47"/>
    <mergeCell ref="E47:G47"/>
    <mergeCell ref="H47:L47"/>
    <mergeCell ref="A44:B44"/>
    <mergeCell ref="E44:G44"/>
    <mergeCell ref="H44:L44"/>
    <mergeCell ref="A45:B45"/>
    <mergeCell ref="A46:B46"/>
    <mergeCell ref="E46:G46"/>
    <mergeCell ref="H46:L46"/>
    <mergeCell ref="A68:A69"/>
    <mergeCell ref="G68:G69"/>
    <mergeCell ref="H68:J68"/>
    <mergeCell ref="B68:F69"/>
    <mergeCell ref="B73:F73"/>
    <mergeCell ref="A161:C161"/>
    <mergeCell ref="A86:F86"/>
    <mergeCell ref="A90:F90"/>
    <mergeCell ref="A88:F88"/>
    <mergeCell ref="A89:L89"/>
    <mergeCell ref="A74:F74"/>
    <mergeCell ref="A76:L76"/>
    <mergeCell ref="B71:F71"/>
    <mergeCell ref="B72:F72"/>
    <mergeCell ref="B70:F70"/>
    <mergeCell ref="I97:J97"/>
    <mergeCell ref="K97:L97"/>
    <mergeCell ref="A163:C163"/>
    <mergeCell ref="D163:H163"/>
    <mergeCell ref="D161:H161"/>
    <mergeCell ref="D158:H158"/>
    <mergeCell ref="D159:H159"/>
    <mergeCell ref="B153:C153"/>
    <mergeCell ref="D153:E153"/>
    <mergeCell ref="B154:C154"/>
    <mergeCell ref="D154:E154"/>
    <mergeCell ref="A157:C157"/>
    <mergeCell ref="A155:L155"/>
    <mergeCell ref="D157:H157"/>
    <mergeCell ref="A158:C158"/>
    <mergeCell ref="A159:C159"/>
    <mergeCell ref="A162:C162"/>
    <mergeCell ref="D162:H162"/>
    <mergeCell ref="A160:C160"/>
    <mergeCell ref="D160:H160"/>
  </mergeCells>
  <phoneticPr fontId="14" type="noConversion"/>
  <pageMargins left="0.39370078740157499" right="0.43307086614173201" top="0.78740157480314998" bottom="0.39370078740157499" header="0.31496062992126" footer="0.31496062992126"/>
  <pageSetup paperSize="9" scale="62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2023-07-11T10:40:39Z</cp:lastPrinted>
  <dcterms:created xsi:type="dcterms:W3CDTF">2006-09-16T00:00:00Z</dcterms:created>
  <dcterms:modified xsi:type="dcterms:W3CDTF">2024-06-27T08:08:45Z</dcterms:modified>
</cp:coreProperties>
</file>