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770" yWindow="-135" windowWidth="13950" windowHeight="14310"/>
  </bookViews>
  <sheets>
    <sheet name="Лист1" sheetId="1" r:id="rId1"/>
    <sheet name="Лист3" sheetId="3" r:id="rId2"/>
  </sheets>
  <definedNames>
    <definedName name="OLE_LINK1" localSheetId="0">Лист1!#REF!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E52" i="1"/>
  <c r="F65" i="1" l="1"/>
  <c r="E65" i="1"/>
  <c r="D65" i="1"/>
  <c r="C65" i="1"/>
  <c r="C39" i="1" l="1"/>
  <c r="F66" i="1" l="1"/>
  <c r="E66" i="1"/>
  <c r="D66" i="1"/>
  <c r="C66" i="1"/>
  <c r="B66" i="1"/>
  <c r="C40" i="1"/>
  <c r="E39" i="1" l="1"/>
  <c r="C58" i="1" l="1"/>
  <c r="H58" i="1"/>
  <c r="I58" i="1"/>
  <c r="J58" i="1"/>
  <c r="K58" i="1"/>
  <c r="L58" i="1"/>
  <c r="M58" i="1"/>
  <c r="E36" i="1" l="1"/>
  <c r="B62" i="1" s="1"/>
  <c r="G52" i="1" l="1"/>
  <c r="G60" i="1" l="1"/>
  <c r="F60" i="1"/>
  <c r="F68" i="1" s="1"/>
  <c r="G68" i="1" l="1"/>
  <c r="G58" i="1"/>
  <c r="F58" i="1"/>
  <c r="D58" i="1"/>
  <c r="E58" i="1"/>
  <c r="E38" i="1"/>
  <c r="E43" i="1" l="1"/>
  <c r="E44" i="1"/>
  <c r="N60" i="1" l="1"/>
  <c r="N62" i="1" l="1"/>
  <c r="N65" i="1" l="1"/>
  <c r="N66" i="1"/>
  <c r="N67" i="1"/>
  <c r="M61" i="1"/>
  <c r="C61" i="1"/>
  <c r="C69" i="1" s="1"/>
  <c r="D61" i="1"/>
  <c r="D69" i="1" s="1"/>
  <c r="E61" i="1"/>
  <c r="E69" i="1" s="1"/>
  <c r="F61" i="1"/>
  <c r="F69" i="1" s="1"/>
  <c r="G61" i="1"/>
  <c r="G69" i="1" s="1"/>
  <c r="H61" i="1"/>
  <c r="H69" i="1" s="1"/>
  <c r="I61" i="1"/>
  <c r="I69" i="1" s="1"/>
  <c r="J61" i="1"/>
  <c r="J69" i="1" s="1"/>
  <c r="K61" i="1"/>
  <c r="K69" i="1" s="1"/>
  <c r="E40" i="1" l="1"/>
  <c r="E37" i="1" l="1"/>
  <c r="B63" i="1" s="1"/>
  <c r="N63" i="1" s="1"/>
  <c r="E42" i="1"/>
  <c r="E41" i="1" l="1"/>
  <c r="B64" i="1" s="1"/>
  <c r="E53" i="1"/>
  <c r="N64" i="1" l="1"/>
  <c r="K52" i="1"/>
  <c r="I52" i="1" s="1"/>
  <c r="E45" i="1"/>
  <c r="B59" i="1" s="1"/>
  <c r="G53" i="1"/>
  <c r="N59" i="1" l="1"/>
  <c r="B58" i="1"/>
  <c r="N58" i="1" s="1"/>
  <c r="B61" i="1"/>
  <c r="B69" i="1" s="1"/>
  <c r="K53" i="1"/>
  <c r="L61" i="1" l="1"/>
  <c r="L69" i="1" s="1"/>
  <c r="N68" i="1"/>
  <c r="N61" i="1" l="1"/>
  <c r="N69" i="1" s="1"/>
</calcChain>
</file>

<file path=xl/sharedStrings.xml><?xml version="1.0" encoding="utf-8"?>
<sst xmlns="http://schemas.openxmlformats.org/spreadsheetml/2006/main" count="98" uniqueCount="96">
  <si>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</si>
  <si>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</si>
  <si>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</si>
  <si>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</si>
  <si>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</si>
  <si>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</si>
  <si>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</si>
  <si>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</si>
  <si>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</si>
  <si>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</si>
  <si>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</si>
  <si>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</si>
  <si>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</si>
  <si>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</si>
  <si>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</si>
  <si>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</si>
  <si>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</si>
  <si>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</si>
  <si>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</si>
  <si>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</si>
  <si>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</si>
  <si>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Х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</si>
  <si>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</si>
  <si>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</si>
  <si>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</si>
  <si>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</si>
  <si>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</si>
  <si>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</si>
  <si>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</si>
  <si>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</si>
  <si>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</si>
  <si>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</si>
  <si>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Прямые расходы всего, руб.           </t>
  </si>
  <si>
    <t xml:space="preserve">Выручка, руб.         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</si>
  <si>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</si>
  <si>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</si>
  <si>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</si>
  <si>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</si>
  <si>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кг</t>
  </si>
  <si>
    <t xml:space="preserve">ФИО </t>
  </si>
  <si>
    <t xml:space="preserve">Дата рождения                     Телефон                     эл. почта </t>
  </si>
  <si>
    <t xml:space="preserve">Паспортные данные (серия, номер) </t>
  </si>
  <si>
    <t xml:space="preserve">Место жительства: </t>
  </si>
  <si>
    <t xml:space="preserve">Образование (специальность) </t>
  </si>
  <si>
    <t>Общий стаж        лет                                              Опыт работы в данной сфере:       лет</t>
  </si>
  <si>
    <t xml:space="preserve">ИНН </t>
  </si>
  <si>
    <t>Состав семьи:          чел.</t>
  </si>
  <si>
    <t xml:space="preserve">Планируемый график работы (дней в неделю)                                             (часов в неделю)  </t>
  </si>
  <si>
    <r>
      <rPr>
        <b/>
        <sz val="13"/>
        <color theme="1"/>
        <rFont val="Symbol"/>
        <family val="1"/>
        <charset val="204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</t>
    </r>
    <r>
      <rPr>
        <sz val="13"/>
        <color theme="1"/>
        <rFont val="Times New Roman"/>
        <family val="1"/>
        <charset val="204"/>
      </rPr>
      <t xml:space="preserve">   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</si>
  <si>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-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</si>
  <si>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</si>
  <si>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Вид деятельности по ОКВЭД - 01.13 Выращивание овощей</t>
  </si>
  <si>
    <t xml:space="preserve">Название проекта  Выращивание овощей </t>
  </si>
  <si>
    <t>Итого в сезон:</t>
  </si>
  <si>
    <t>Показатель, руб.</t>
  </si>
  <si>
    <t>январь</t>
  </si>
  <si>
    <t>февраль</t>
  </si>
  <si>
    <t>апрель</t>
  </si>
  <si>
    <t>июнь</t>
  </si>
  <si>
    <t>июль</t>
  </si>
  <si>
    <t>сентябрь</t>
  </si>
  <si>
    <t>Итого</t>
  </si>
  <si>
    <t>Доходы, всего</t>
  </si>
  <si>
    <t>Расходы, в том числе</t>
  </si>
  <si>
    <t>материалы</t>
  </si>
  <si>
    <t>Коммунальные (вода)</t>
  </si>
  <si>
    <t>транспортные</t>
  </si>
  <si>
    <t>Прибыль (убыток)</t>
  </si>
  <si>
    <t>ноябрь</t>
  </si>
  <si>
    <t>декабрь</t>
  </si>
  <si>
    <t>март</t>
  </si>
  <si>
    <t>май</t>
  </si>
  <si>
    <t>август</t>
  </si>
  <si>
    <t>Бензин на мотоблок</t>
  </si>
  <si>
    <t>Соцконтракт</t>
  </si>
  <si>
    <t>Выручка</t>
  </si>
  <si>
    <t>оборудование</t>
  </si>
  <si>
    <t>5.     ФИНАНСОВЫЙ ПЛАН</t>
  </si>
  <si>
    <t>Налоги (НПД - 6%)</t>
  </si>
  <si>
    <t xml:space="preserve">Количество в год </t>
  </si>
  <si>
    <t>аренда</t>
  </si>
  <si>
    <t xml:space="preserve">Реклама товара (работ, услуг): </t>
  </si>
  <si>
    <t>Навоз (коровяк), куб.</t>
  </si>
  <si>
    <t>Прицеп-телега для мотоблока</t>
  </si>
  <si>
    <t>Аренда (не более 15%), га</t>
  </si>
  <si>
    <t>октябрь</t>
  </si>
  <si>
    <t>описание производимого товара (работ, услуг) Выращивание тыквы</t>
  </si>
  <si>
    <t>Нитрофоска, кг</t>
  </si>
  <si>
    <t>Сетка для хранения  на 40 кг., 10 шт. в упаковке, шт.</t>
  </si>
  <si>
    <t>Капельный полив (100 м)</t>
  </si>
  <si>
    <t>Имеющееся оборудование/имущество для бизнеса: мотоблок, комплект навесного оборудования к мотоблоку, закупленные в рамках предыдущего соцконтракта</t>
  </si>
  <si>
    <t>Рынки сбыта, наличие договоров поставки товара (работ, услуг): Агрегатор поставок продукции в розничные сети, сельскохозяйственный потребительский кооператив (не менее 30% продукции)</t>
  </si>
  <si>
    <r>
      <t xml:space="preserve">БИЗНЕС-ПЛАН
</t>
    </r>
    <r>
      <rPr>
        <sz val="11"/>
        <color theme="1"/>
        <rFont val="Times New Roman"/>
        <family val="1"/>
        <charset val="204"/>
      </rPr>
      <t>(региональный соцконтракт для многодетных семей, получивших соцконтракт на открытие ИП в сфере сельского хозяйства)</t>
    </r>
  </si>
  <si>
    <t>Семена тыквы "Матильда F1" в упаковке по 500 шт, шт.</t>
  </si>
  <si>
    <t>На 1 сотке располагается 50 лунок (расстояние между лунками 1 метр, между рядами - 1,5 метра). Посадка - 3 семечка в каждую лунку, следовательно, 225 семян на 1 сотку.</t>
  </si>
  <si>
    <t>Тыква (600 кг * 46 сот)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</si>
</sst>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7" fillId="2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 wrapText="1"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9"/>
  <sheetViews>
    <sheetView tabSelected="1" view="pageLayout" topLeftCell="A31" zoomScaleNormal="91" workbookViewId="0">
      <selection activeCell="D45" sqref="D45"/>
    </sheetView>
  </sheetViews>
  <sheetFormatPr defaultRowHeight="15" x14ac:dyDescent="0.25"/>
  <cols>
    <col min="1" max="1" width="28.85546875" customWidth="1"/>
    <col min="2" max="2" width="10.42578125" customWidth="1"/>
    <col min="3" max="4" width="8.42578125" customWidth="1"/>
    <col min="5" max="5" width="9" customWidth="1"/>
    <col min="6" max="6" width="10" customWidth="1"/>
    <col min="7" max="7" width="9.5703125" customWidth="1"/>
    <col min="8" max="10" width="6.42578125" customWidth="1"/>
    <col min="11" max="11" width="6.5703125" customWidth="1"/>
    <col min="12" max="12" width="7.28515625" customWidth="1"/>
    <col min="13" max="13" width="6.28515625" customWidth="1"/>
    <col min="14" max="14" width="11.28515625" customWidth="1"/>
  </cols>
  <sheetData>
    <row r="2" spans="1:13" ht="37.5" customHeight="1" x14ac:dyDescent="0.25">
      <c r="A2" s="86" t="s">
        <v>92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18.75" x14ac:dyDescent="0.25">
      <c r="A3" s="1"/>
    </row>
    <row r="4" spans="1:13" ht="18.75" x14ac:dyDescent="0.25">
      <c r="A4" s="77" t="s">
        <v>22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3" ht="16.5" x14ac:dyDescent="0.25">
      <c r="A5" s="72" t="s">
        <v>39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6.5" x14ac:dyDescent="0.25">
      <c r="A6" s="72" t="s">
        <v>40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6.5" x14ac:dyDescent="0.25">
      <c r="A7" s="72" t="s">
        <v>41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6.5" x14ac:dyDescent="0.25">
      <c r="A8" s="73" t="s">
        <v>42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ht="16.5" x14ac:dyDescent="0.25">
      <c r="A9" s="73" t="s">
        <v>43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ht="18.75" customHeight="1" x14ac:dyDescent="0.25">
      <c r="A10" s="74" t="s">
        <v>44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ht="16.5" x14ac:dyDescent="0.25">
      <c r="A11" s="72" t="s">
        <v>45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ht="16.5" x14ac:dyDescent="0.25">
      <c r="A12" s="72" t="s">
        <v>46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</row>
    <row r="13" spans="1:13" ht="16.5" x14ac:dyDescent="0.25">
      <c r="A13" s="72" t="s">
        <v>47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</row>
    <row r="14" spans="1:13" ht="18.75" x14ac:dyDescent="0.25">
      <c r="A14" s="83" t="s">
        <v>23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</row>
    <row r="15" spans="1:13" ht="16.5" x14ac:dyDescent="0.25">
      <c r="A15" s="74" t="s">
        <v>52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6.5" x14ac:dyDescent="0.25">
      <c r="A16" s="95" t="s">
        <v>51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3" ht="16.5" x14ac:dyDescent="0.25">
      <c r="A17" s="73" t="s">
        <v>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</row>
    <row r="18" spans="1:13" ht="16.5" x14ac:dyDescent="0.25">
      <c r="A18" s="93" t="s">
        <v>48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ht="15" customHeight="1" x14ac:dyDescent="0.25">
      <c r="A19" s="72" t="s">
        <v>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</row>
    <row r="20" spans="1:13" ht="16.5" x14ac:dyDescent="0.25">
      <c r="A20" s="99" t="s">
        <v>86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</row>
    <row r="21" spans="1:13" ht="35.25" customHeight="1" x14ac:dyDescent="0.25">
      <c r="A21" s="94" t="s">
        <v>90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8.75" x14ac:dyDescent="0.25">
      <c r="A22" s="98" t="s">
        <v>2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3" ht="18.7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3" ht="35.25" customHeight="1" x14ac:dyDescent="0.3">
      <c r="A24" s="7" t="s">
        <v>3</v>
      </c>
      <c r="B24" s="7" t="s">
        <v>4</v>
      </c>
      <c r="C24" s="7" t="s">
        <v>5</v>
      </c>
      <c r="D24" s="97" t="s">
        <v>6</v>
      </c>
      <c r="E24" s="97"/>
      <c r="F24" s="2"/>
      <c r="G24" s="2"/>
      <c r="H24" s="2"/>
      <c r="I24" s="2"/>
      <c r="J24" s="2"/>
      <c r="K24" s="2"/>
      <c r="L24" s="2"/>
    </row>
    <row r="25" spans="1:13" ht="17.25" x14ac:dyDescent="0.3">
      <c r="A25" s="12" t="s">
        <v>49</v>
      </c>
      <c r="B25" s="12">
        <v>0</v>
      </c>
      <c r="C25" s="12">
        <v>0</v>
      </c>
      <c r="D25" s="96" t="s">
        <v>49</v>
      </c>
      <c r="E25" s="96"/>
      <c r="F25" s="2"/>
      <c r="G25" s="2"/>
      <c r="H25" s="2"/>
      <c r="I25" s="2"/>
      <c r="J25" s="2"/>
      <c r="K25" s="2"/>
      <c r="L25" s="2"/>
    </row>
    <row r="26" spans="1:13" ht="16.5" x14ac:dyDescent="0.2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3" ht="16.5" x14ac:dyDescent="0.25">
      <c r="A27" s="76" t="s">
        <v>34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3" ht="18.75" x14ac:dyDescent="0.25">
      <c r="A28" s="88" t="s">
        <v>24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3" ht="16.5" x14ac:dyDescent="0.25">
      <c r="A29" s="72" t="s">
        <v>7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</row>
    <row r="30" spans="1:13" ht="33.75" customHeight="1" x14ac:dyDescent="0.25">
      <c r="A30" s="94" t="s">
        <v>91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6.5" x14ac:dyDescent="0.25">
      <c r="A31" s="72" t="s">
        <v>81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</row>
    <row r="32" spans="1:13" ht="16.5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8.75" x14ac:dyDescent="0.25">
      <c r="A33" s="83" t="s">
        <v>25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</row>
    <row r="34" spans="1:13" ht="16.5" x14ac:dyDescent="0.25">
      <c r="A34" s="75" t="s">
        <v>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</row>
    <row r="35" spans="1:13" ht="33" x14ac:dyDescent="0.25">
      <c r="A35" s="84" t="s">
        <v>9</v>
      </c>
      <c r="B35" s="85"/>
      <c r="C35" s="7" t="s">
        <v>10</v>
      </c>
      <c r="D35" s="7" t="s">
        <v>11</v>
      </c>
      <c r="E35" s="87" t="s">
        <v>12</v>
      </c>
      <c r="F35" s="87"/>
      <c r="G35" s="87"/>
      <c r="H35" s="78" t="s">
        <v>13</v>
      </c>
      <c r="I35" s="78"/>
      <c r="J35" s="78"/>
      <c r="K35" s="78"/>
      <c r="L35" s="78"/>
    </row>
    <row r="36" spans="1:13" ht="17.25" x14ac:dyDescent="0.25">
      <c r="A36" s="45" t="s">
        <v>84</v>
      </c>
      <c r="B36" s="46"/>
      <c r="C36" s="8">
        <v>0.46</v>
      </c>
      <c r="D36" s="27">
        <v>8000</v>
      </c>
      <c r="E36" s="47">
        <f>D36*C36</f>
        <v>3680</v>
      </c>
      <c r="F36" s="47"/>
      <c r="G36" s="47"/>
      <c r="H36" s="48"/>
      <c r="I36" s="48"/>
      <c r="J36" s="48"/>
      <c r="K36" s="48"/>
      <c r="L36" s="48"/>
    </row>
    <row r="37" spans="1:13" ht="17.25" x14ac:dyDescent="0.25">
      <c r="A37" s="45" t="s">
        <v>14</v>
      </c>
      <c r="B37" s="46"/>
      <c r="C37" s="8"/>
      <c r="D37" s="27"/>
      <c r="E37" s="47">
        <f>SUM(E38:G40)</f>
        <v>110560</v>
      </c>
      <c r="F37" s="47"/>
      <c r="G37" s="47"/>
      <c r="H37" s="48"/>
      <c r="I37" s="48"/>
      <c r="J37" s="48"/>
      <c r="K37" s="48"/>
      <c r="L37" s="48"/>
    </row>
    <row r="38" spans="1:13" ht="34.5" customHeight="1" x14ac:dyDescent="0.25">
      <c r="A38" s="55" t="s">
        <v>83</v>
      </c>
      <c r="B38" s="56"/>
      <c r="C38" s="15">
        <v>1</v>
      </c>
      <c r="D38" s="28">
        <v>25000</v>
      </c>
      <c r="E38" s="52">
        <f t="shared" ref="E38:E39" si="0">C38*D38</f>
        <v>25000</v>
      </c>
      <c r="F38" s="53"/>
      <c r="G38" s="54"/>
      <c r="H38" s="16"/>
      <c r="I38" s="16"/>
      <c r="J38" s="16"/>
      <c r="K38" s="16"/>
      <c r="L38" s="16"/>
    </row>
    <row r="39" spans="1:13" ht="17.25" x14ac:dyDescent="0.25">
      <c r="A39" s="49" t="s">
        <v>89</v>
      </c>
      <c r="B39" s="50"/>
      <c r="C39" s="37">
        <f>C36*100</f>
        <v>46</v>
      </c>
      <c r="D39" s="28">
        <v>1500</v>
      </c>
      <c r="E39" s="52">
        <f t="shared" si="0"/>
        <v>69000</v>
      </c>
      <c r="F39" s="53"/>
      <c r="G39" s="54"/>
      <c r="H39" s="16"/>
      <c r="I39" s="16"/>
      <c r="J39" s="16"/>
      <c r="K39" s="16"/>
      <c r="L39" s="16"/>
    </row>
    <row r="40" spans="1:13" ht="32.25" customHeight="1" x14ac:dyDescent="0.25">
      <c r="A40" s="80" t="s">
        <v>88</v>
      </c>
      <c r="B40" s="81"/>
      <c r="C40" s="35">
        <f>E52/400</f>
        <v>69</v>
      </c>
      <c r="D40" s="21">
        <v>240</v>
      </c>
      <c r="E40" s="51">
        <f>C40*D40</f>
        <v>16560</v>
      </c>
      <c r="F40" s="51"/>
      <c r="G40" s="51"/>
      <c r="H40" s="79"/>
      <c r="I40" s="79"/>
      <c r="J40" s="79"/>
      <c r="K40" s="79"/>
      <c r="L40" s="79"/>
    </row>
    <row r="41" spans="1:13" ht="17.25" x14ac:dyDescent="0.25">
      <c r="A41" s="45" t="s">
        <v>15</v>
      </c>
      <c r="B41" s="46"/>
      <c r="C41" s="8"/>
      <c r="D41" s="27"/>
      <c r="E41" s="47">
        <f>SUM(E42:G44)</f>
        <v>135125</v>
      </c>
      <c r="F41" s="47"/>
      <c r="G41" s="47"/>
      <c r="H41" s="48"/>
      <c r="I41" s="48"/>
      <c r="J41" s="48"/>
      <c r="K41" s="48"/>
      <c r="L41" s="48"/>
    </row>
    <row r="42" spans="1:13" ht="42.75" customHeight="1" x14ac:dyDescent="0.25">
      <c r="A42" s="49" t="s">
        <v>93</v>
      </c>
      <c r="B42" s="50"/>
      <c r="C42" s="35">
        <f>0.5*C36*100</f>
        <v>23</v>
      </c>
      <c r="D42" s="21">
        <v>3000</v>
      </c>
      <c r="E42" s="51">
        <f t="shared" ref="E42" si="1">C42*D42</f>
        <v>69000</v>
      </c>
      <c r="F42" s="51"/>
      <c r="G42" s="51"/>
      <c r="H42" s="100"/>
      <c r="I42" s="101"/>
      <c r="J42" s="101"/>
      <c r="K42" s="101"/>
      <c r="L42" s="102"/>
    </row>
    <row r="43" spans="1:13" ht="19.5" customHeight="1" x14ac:dyDescent="0.25">
      <c r="A43" s="49" t="s">
        <v>87</v>
      </c>
      <c r="B43" s="50"/>
      <c r="C43" s="35">
        <f>150*C36</f>
        <v>69</v>
      </c>
      <c r="D43" s="21">
        <v>185</v>
      </c>
      <c r="E43" s="51">
        <f t="shared" ref="E43:E44" si="2">C43*D43</f>
        <v>12765</v>
      </c>
      <c r="F43" s="51"/>
      <c r="G43" s="51"/>
      <c r="H43" s="31"/>
      <c r="I43" s="32"/>
      <c r="J43" s="32"/>
      <c r="K43" s="32"/>
      <c r="L43" s="33"/>
    </row>
    <row r="44" spans="1:13" ht="18.75" customHeight="1" x14ac:dyDescent="0.25">
      <c r="A44" s="49" t="s">
        <v>82</v>
      </c>
      <c r="B44" s="50"/>
      <c r="C44" s="35">
        <f>40*C36</f>
        <v>18.400000000000002</v>
      </c>
      <c r="D44" s="21">
        <v>2900</v>
      </c>
      <c r="E44" s="51">
        <f t="shared" si="2"/>
        <v>53360.000000000007</v>
      </c>
      <c r="F44" s="51"/>
      <c r="G44" s="51"/>
      <c r="H44" s="31"/>
      <c r="I44" s="32"/>
      <c r="J44" s="32"/>
      <c r="K44" s="32"/>
      <c r="L44" s="33"/>
    </row>
    <row r="45" spans="1:13" ht="17.25" x14ac:dyDescent="0.25">
      <c r="A45" s="45" t="s">
        <v>16</v>
      </c>
      <c r="B45" s="46"/>
      <c r="C45" s="8"/>
      <c r="D45" s="27"/>
      <c r="E45" s="47">
        <f>E41+E37+E36</f>
        <v>249365</v>
      </c>
      <c r="F45" s="47"/>
      <c r="G45" s="47"/>
      <c r="H45" s="45"/>
      <c r="I45" s="89"/>
      <c r="J45" s="89"/>
      <c r="K45" s="89"/>
      <c r="L45" s="46"/>
    </row>
    <row r="46" spans="1:13" ht="36" customHeight="1" x14ac:dyDescent="0.25">
      <c r="A46" s="44" t="s">
        <v>94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3" ht="36" customHeight="1" x14ac:dyDescent="0.25">
      <c r="A47" s="75" t="s">
        <v>50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3" ht="18.75" x14ac:dyDescent="0.25">
      <c r="A48" s="13" t="s">
        <v>17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4" ht="36.75" customHeight="1" x14ac:dyDescent="0.25">
      <c r="A49" s="38" t="s">
        <v>18</v>
      </c>
      <c r="B49" s="64"/>
      <c r="C49" s="39"/>
      <c r="D49" s="57" t="s">
        <v>31</v>
      </c>
      <c r="E49" s="59" t="s">
        <v>79</v>
      </c>
      <c r="F49" s="61" t="s">
        <v>19</v>
      </c>
      <c r="G49" s="38" t="s">
        <v>33</v>
      </c>
      <c r="H49" s="39"/>
      <c r="I49" s="38" t="s">
        <v>20</v>
      </c>
      <c r="J49" s="39"/>
      <c r="K49" s="38" t="s">
        <v>32</v>
      </c>
      <c r="L49" s="39"/>
    </row>
    <row r="50" spans="1:14" ht="45" customHeight="1" x14ac:dyDescent="0.25">
      <c r="A50" s="40"/>
      <c r="B50" s="65"/>
      <c r="C50" s="41"/>
      <c r="D50" s="58"/>
      <c r="E50" s="60"/>
      <c r="F50" s="62"/>
      <c r="G50" s="40"/>
      <c r="H50" s="41"/>
      <c r="I50" s="40"/>
      <c r="J50" s="41"/>
      <c r="K50" s="40"/>
      <c r="L50" s="41"/>
    </row>
    <row r="51" spans="1:14" ht="17.25" x14ac:dyDescent="0.3">
      <c r="A51" s="42">
        <v>1</v>
      </c>
      <c r="B51" s="63"/>
      <c r="C51" s="43"/>
      <c r="D51" s="11">
        <v>2</v>
      </c>
      <c r="E51" s="12">
        <v>3</v>
      </c>
      <c r="F51" s="12">
        <v>4</v>
      </c>
      <c r="G51" s="42">
        <v>5</v>
      </c>
      <c r="H51" s="43"/>
      <c r="I51" s="42">
        <v>6</v>
      </c>
      <c r="J51" s="43"/>
      <c r="K51" s="103">
        <v>7</v>
      </c>
      <c r="L51" s="104"/>
    </row>
    <row r="52" spans="1:14" ht="17.25" x14ac:dyDescent="0.25">
      <c r="A52" s="49" t="s">
        <v>95</v>
      </c>
      <c r="B52" s="91"/>
      <c r="C52" s="50"/>
      <c r="D52" s="12" t="s">
        <v>38</v>
      </c>
      <c r="E52" s="20">
        <f>600*C36*100</f>
        <v>27600</v>
      </c>
      <c r="F52" s="20">
        <v>25</v>
      </c>
      <c r="G52" s="70">
        <f>E52*F52</f>
        <v>690000</v>
      </c>
      <c r="H52" s="71"/>
      <c r="I52" s="92">
        <f>K52/E52</f>
        <v>4.895833333333333</v>
      </c>
      <c r="J52" s="92"/>
      <c r="K52" s="90">
        <f>E41</f>
        <v>135125</v>
      </c>
      <c r="L52" s="90"/>
    </row>
    <row r="53" spans="1:14" ht="17.25" x14ac:dyDescent="0.3">
      <c r="A53" s="42" t="s">
        <v>53</v>
      </c>
      <c r="B53" s="63"/>
      <c r="C53" s="43"/>
      <c r="D53" s="9"/>
      <c r="E53" s="21">
        <f>SUM(E52:E52)</f>
        <v>27600</v>
      </c>
      <c r="F53" s="20" t="s">
        <v>21</v>
      </c>
      <c r="G53" s="70">
        <f>SUM(G52:G52)</f>
        <v>690000</v>
      </c>
      <c r="H53" s="71"/>
      <c r="I53" s="42" t="s">
        <v>21</v>
      </c>
      <c r="J53" s="43"/>
      <c r="K53" s="68">
        <f>SUM(K52:K52)</f>
        <v>135125</v>
      </c>
      <c r="L53" s="69"/>
    </row>
    <row r="54" spans="1:14" ht="17.25" x14ac:dyDescent="0.3">
      <c r="A54" s="22"/>
      <c r="B54" s="22"/>
      <c r="C54" s="22"/>
      <c r="D54" s="23"/>
      <c r="E54" s="24"/>
      <c r="F54" s="25"/>
      <c r="G54" s="25"/>
      <c r="H54" s="25"/>
      <c r="I54" s="22"/>
      <c r="J54" s="22"/>
      <c r="K54" s="26"/>
      <c r="L54" s="26"/>
    </row>
    <row r="55" spans="1:14" ht="18.75" x14ac:dyDescent="0.25">
      <c r="A55" s="77" t="s">
        <v>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</row>
    <row r="56" spans="1:14" x14ac:dyDescent="0.25">
      <c r="A56" s="17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</row>
    <row r="57" spans="1:14" ht="15.75" customHeight="1" x14ac:dyDescent="0.25">
      <c r="A57" s="18" t="s">
        <v>54</v>
      </c>
      <c r="B57" s="18" t="s">
        <v>57</v>
      </c>
      <c r="C57" s="18" t="s">
        <v>71</v>
      </c>
      <c r="D57" s="18" t="s">
        <v>58</v>
      </c>
      <c r="E57" s="19" t="s">
        <v>59</v>
      </c>
      <c r="F57" s="19" t="s">
        <v>72</v>
      </c>
      <c r="G57" s="19" t="s">
        <v>60</v>
      </c>
      <c r="H57" s="19" t="s">
        <v>85</v>
      </c>
      <c r="I57" s="19" t="s">
        <v>68</v>
      </c>
      <c r="J57" s="19" t="s">
        <v>69</v>
      </c>
      <c r="K57" s="19" t="s">
        <v>55</v>
      </c>
      <c r="L57" s="19" t="s">
        <v>56</v>
      </c>
      <c r="M57" s="19" t="s">
        <v>70</v>
      </c>
      <c r="N57" s="19" t="s">
        <v>61</v>
      </c>
    </row>
    <row r="58" spans="1:14" ht="17.25" x14ac:dyDescent="0.25">
      <c r="A58" s="20" t="s">
        <v>62</v>
      </c>
      <c r="B58" s="20">
        <f>B59+B60</f>
        <v>249365</v>
      </c>
      <c r="C58" s="34">
        <f t="shared" ref="C58:M58" si="3">C59+C60</f>
        <v>0</v>
      </c>
      <c r="D58" s="34">
        <f t="shared" si="3"/>
        <v>0</v>
      </c>
      <c r="E58" s="34">
        <f t="shared" si="3"/>
        <v>0</v>
      </c>
      <c r="F58" s="34">
        <f t="shared" si="3"/>
        <v>345000</v>
      </c>
      <c r="G58" s="34">
        <f t="shared" si="3"/>
        <v>345000</v>
      </c>
      <c r="H58" s="34">
        <f t="shared" si="3"/>
        <v>0</v>
      </c>
      <c r="I58" s="34">
        <f t="shared" si="3"/>
        <v>0</v>
      </c>
      <c r="J58" s="34">
        <f t="shared" si="3"/>
        <v>0</v>
      </c>
      <c r="K58" s="34">
        <f t="shared" si="3"/>
        <v>0</v>
      </c>
      <c r="L58" s="34">
        <f t="shared" si="3"/>
        <v>0</v>
      </c>
      <c r="M58" s="34">
        <f t="shared" si="3"/>
        <v>0</v>
      </c>
      <c r="N58" s="20">
        <f>SUM(B58:M58)</f>
        <v>939365</v>
      </c>
    </row>
    <row r="59" spans="1:14" ht="17.25" x14ac:dyDescent="0.25">
      <c r="A59" s="20" t="s">
        <v>74</v>
      </c>
      <c r="B59" s="20">
        <f>E45</f>
        <v>249365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30">
        <f>SUM(B59:M59)</f>
        <v>249365</v>
      </c>
    </row>
    <row r="60" spans="1:14" ht="17.25" x14ac:dyDescent="0.25">
      <c r="A60" s="20" t="s">
        <v>75</v>
      </c>
      <c r="B60" s="20"/>
      <c r="C60" s="20"/>
      <c r="D60" s="20"/>
      <c r="E60" s="20"/>
      <c r="F60" s="20">
        <f>G52/2</f>
        <v>345000</v>
      </c>
      <c r="G60" s="20">
        <f>G52/2</f>
        <v>345000</v>
      </c>
      <c r="H60" s="20"/>
      <c r="I60" s="20"/>
      <c r="J60" s="20"/>
      <c r="K60" s="20"/>
      <c r="L60" s="20"/>
      <c r="M60" s="20"/>
      <c r="N60" s="30">
        <f t="shared" ref="N60" si="4">SUM(B60:M60)</f>
        <v>690000</v>
      </c>
    </row>
    <row r="61" spans="1:14" ht="15" customHeight="1" x14ac:dyDescent="0.25">
      <c r="A61" s="20" t="s">
        <v>63</v>
      </c>
      <c r="B61" s="20">
        <f>B64+B65+B66+B67+B68+B63+B62</f>
        <v>252377</v>
      </c>
      <c r="C61" s="20">
        <f t="shared" ref="C61:K61" si="5">C64+C65+C66+C67+C68</f>
        <v>5428</v>
      </c>
      <c r="D61" s="20">
        <f t="shared" si="5"/>
        <v>6440</v>
      </c>
      <c r="E61" s="20">
        <f t="shared" si="5"/>
        <v>13064</v>
      </c>
      <c r="F61" s="20">
        <f t="shared" si="5"/>
        <v>33764</v>
      </c>
      <c r="G61" s="20">
        <f t="shared" si="5"/>
        <v>20700</v>
      </c>
      <c r="H61" s="20">
        <f t="shared" si="5"/>
        <v>0</v>
      </c>
      <c r="I61" s="20">
        <f t="shared" si="5"/>
        <v>0</v>
      </c>
      <c r="J61" s="20">
        <f t="shared" si="5"/>
        <v>0</v>
      </c>
      <c r="K61" s="20">
        <f t="shared" si="5"/>
        <v>0</v>
      </c>
      <c r="L61" s="20">
        <f>L64+L65+L66+L67+L68</f>
        <v>0</v>
      </c>
      <c r="M61" s="20">
        <f>M64+M65+M66+M67+M68</f>
        <v>0</v>
      </c>
      <c r="N61" s="20">
        <f>N64+N65+N66+N67+N68+N63+N62</f>
        <v>331773</v>
      </c>
    </row>
    <row r="62" spans="1:14" ht="15" customHeight="1" x14ac:dyDescent="0.25">
      <c r="A62" s="29" t="s">
        <v>80</v>
      </c>
      <c r="B62" s="29">
        <f>E36</f>
        <v>3680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>
        <f t="shared" ref="N62:N68" si="6">SUM(B62:M62)</f>
        <v>3680</v>
      </c>
    </row>
    <row r="63" spans="1:14" ht="17.25" x14ac:dyDescent="0.25">
      <c r="A63" s="20" t="s">
        <v>76</v>
      </c>
      <c r="B63" s="20">
        <f>E37</f>
        <v>110560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>
        <f t="shared" si="6"/>
        <v>110560</v>
      </c>
    </row>
    <row r="64" spans="1:14" ht="17.25" x14ac:dyDescent="0.25">
      <c r="A64" s="20" t="s">
        <v>64</v>
      </c>
      <c r="B64" s="20">
        <f>E41</f>
        <v>135125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>
        <f t="shared" si="6"/>
        <v>135125</v>
      </c>
    </row>
    <row r="65" spans="1:14" ht="17.25" x14ac:dyDescent="0.25">
      <c r="A65" s="20" t="s">
        <v>65</v>
      </c>
      <c r="B65" s="20"/>
      <c r="C65" s="20">
        <f>6*100*4*C36*100*40/1000</f>
        <v>4416</v>
      </c>
      <c r="D65" s="20">
        <f>6*100*4*C36*100*40/1000</f>
        <v>4416</v>
      </c>
      <c r="E65" s="20">
        <f>10*100*6*C36*100*40/1000</f>
        <v>11040</v>
      </c>
      <c r="F65" s="20">
        <f>10*100*6*C36*100*40/1000</f>
        <v>11040</v>
      </c>
      <c r="G65" s="20"/>
      <c r="H65" s="20"/>
      <c r="I65" s="20"/>
      <c r="J65" s="20"/>
      <c r="K65" s="20"/>
      <c r="L65" s="20"/>
      <c r="M65" s="20"/>
      <c r="N65" s="20">
        <f t="shared" si="6"/>
        <v>30912</v>
      </c>
    </row>
    <row r="66" spans="1:14" ht="17.25" x14ac:dyDescent="0.25">
      <c r="A66" s="20" t="s">
        <v>73</v>
      </c>
      <c r="B66" s="20">
        <f>22*C36*100</f>
        <v>1012.0000000000001</v>
      </c>
      <c r="C66" s="36">
        <f>22*C36*100</f>
        <v>1012.0000000000001</v>
      </c>
      <c r="D66" s="20">
        <f>22*C36*100*2</f>
        <v>2024.0000000000002</v>
      </c>
      <c r="E66" s="36">
        <f>22*C36*100*2</f>
        <v>2024.0000000000002</v>
      </c>
      <c r="F66" s="36">
        <f>22*C36*100*2</f>
        <v>2024.0000000000002</v>
      </c>
      <c r="G66" s="20"/>
      <c r="H66" s="20"/>
      <c r="I66" s="20"/>
      <c r="J66" s="20"/>
      <c r="K66" s="20"/>
      <c r="L66" s="20"/>
      <c r="M66" s="20"/>
      <c r="N66" s="20">
        <f t="shared" si="6"/>
        <v>8096.0000000000009</v>
      </c>
    </row>
    <row r="67" spans="1:14" ht="17.25" x14ac:dyDescent="0.25">
      <c r="A67" s="20" t="s">
        <v>66</v>
      </c>
      <c r="B67" s="20">
        <v>2000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>
        <f t="shared" si="6"/>
        <v>2000</v>
      </c>
    </row>
    <row r="68" spans="1:14" ht="17.25" x14ac:dyDescent="0.25">
      <c r="A68" s="20" t="s">
        <v>78</v>
      </c>
      <c r="B68" s="20"/>
      <c r="C68" s="34"/>
      <c r="D68" s="34"/>
      <c r="E68" s="34"/>
      <c r="F68" s="34">
        <f>F60*0.06</f>
        <v>20700</v>
      </c>
      <c r="G68" s="36">
        <f>G60*0.06</f>
        <v>20700</v>
      </c>
      <c r="H68" s="34"/>
      <c r="I68" s="34"/>
      <c r="J68" s="34"/>
      <c r="K68" s="34"/>
      <c r="L68" s="34"/>
      <c r="M68" s="34"/>
      <c r="N68" s="20">
        <f t="shared" si="6"/>
        <v>41400</v>
      </c>
    </row>
    <row r="69" spans="1:14" ht="17.25" x14ac:dyDescent="0.25">
      <c r="A69" s="20" t="s">
        <v>67</v>
      </c>
      <c r="B69" s="20">
        <f>B58-B61</f>
        <v>-3012</v>
      </c>
      <c r="C69" s="20">
        <f t="shared" ref="C69:L69" si="7">C58-C61</f>
        <v>-5428</v>
      </c>
      <c r="D69" s="20">
        <f t="shared" si="7"/>
        <v>-6440</v>
      </c>
      <c r="E69" s="20">
        <f t="shared" si="7"/>
        <v>-13064</v>
      </c>
      <c r="F69" s="20">
        <f t="shared" si="7"/>
        <v>311236</v>
      </c>
      <c r="G69" s="20">
        <f t="shared" si="7"/>
        <v>324300</v>
      </c>
      <c r="H69" s="20">
        <f t="shared" si="7"/>
        <v>0</v>
      </c>
      <c r="I69" s="20">
        <f t="shared" si="7"/>
        <v>0</v>
      </c>
      <c r="J69" s="20">
        <f t="shared" si="7"/>
        <v>0</v>
      </c>
      <c r="K69" s="20">
        <f t="shared" si="7"/>
        <v>0</v>
      </c>
      <c r="L69" s="20">
        <f t="shared" si="7"/>
        <v>0</v>
      </c>
      <c r="M69" s="20"/>
      <c r="N69" s="20">
        <f>N58-N61</f>
        <v>607592</v>
      </c>
    </row>
    <row r="70" spans="1:14" ht="16.5" x14ac:dyDescent="0.25">
      <c r="A70" s="3"/>
      <c r="B70" s="3"/>
    </row>
    <row r="71" spans="1:14" ht="17.25" x14ac:dyDescent="0.3">
      <c r="A71" s="14" t="s">
        <v>37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4" ht="15.75" customHeight="1" x14ac:dyDescent="0.3">
      <c r="A72" s="4" t="s">
        <v>35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4" ht="17.25" x14ac:dyDescent="0.3">
      <c r="A73" s="14" t="s">
        <v>36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4" ht="17.25" x14ac:dyDescent="0.3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4" ht="17.25" customHeight="1" x14ac:dyDescent="0.3">
      <c r="A75" s="67" t="s">
        <v>26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2"/>
    </row>
    <row r="76" spans="1:14" ht="17.25" x14ac:dyDescent="0.3">
      <c r="A76" s="5" t="s">
        <v>27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4" ht="17.25" x14ac:dyDescent="0.3">
      <c r="A77" s="5" t="s">
        <v>28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4" ht="18.75" customHeight="1" x14ac:dyDescent="0.3">
      <c r="A78" s="5" t="s">
        <v>29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4" ht="17.25" x14ac:dyDescent="0.3">
      <c r="A79" s="5" t="s">
        <v>30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4" ht="17.2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7.2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7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7.2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3" x14ac:dyDescent="0.25">
      <c r="M84" s="10"/>
    </row>
    <row r="89" spans="1:13" ht="40.5" customHeight="1" x14ac:dyDescent="0.25"/>
  </sheetData>
  <mergeCells count="89">
    <mergeCell ref="I52:J52"/>
    <mergeCell ref="A14:M14"/>
    <mergeCell ref="A17:M17"/>
    <mergeCell ref="A18:M18"/>
    <mergeCell ref="A29:M29"/>
    <mergeCell ref="A30:M30"/>
    <mergeCell ref="A19:M19"/>
    <mergeCell ref="A16:M16"/>
    <mergeCell ref="D25:E25"/>
    <mergeCell ref="D24:E24"/>
    <mergeCell ref="A21:M21"/>
    <mergeCell ref="A22:L22"/>
    <mergeCell ref="A20:M20"/>
    <mergeCell ref="H42:L42"/>
    <mergeCell ref="E42:G42"/>
    <mergeCell ref="K51:L51"/>
    <mergeCell ref="A2:L2"/>
    <mergeCell ref="A55:L55"/>
    <mergeCell ref="K49:L50"/>
    <mergeCell ref="A34:L34"/>
    <mergeCell ref="A47:L47"/>
    <mergeCell ref="E35:G35"/>
    <mergeCell ref="A28:L28"/>
    <mergeCell ref="E45:G45"/>
    <mergeCell ref="H45:L45"/>
    <mergeCell ref="K52:L52"/>
    <mergeCell ref="G49:H50"/>
    <mergeCell ref="G51:H51"/>
    <mergeCell ref="G53:H53"/>
    <mergeCell ref="A52:C52"/>
    <mergeCell ref="A53:C53"/>
    <mergeCell ref="I53:J53"/>
    <mergeCell ref="A4:L4"/>
    <mergeCell ref="H35:L35"/>
    <mergeCell ref="H41:L41"/>
    <mergeCell ref="A41:B41"/>
    <mergeCell ref="E37:G37"/>
    <mergeCell ref="E40:G40"/>
    <mergeCell ref="H37:L37"/>
    <mergeCell ref="H40:L40"/>
    <mergeCell ref="E41:G41"/>
    <mergeCell ref="A37:B37"/>
    <mergeCell ref="A40:B40"/>
    <mergeCell ref="A31:M31"/>
    <mergeCell ref="A32:M32"/>
    <mergeCell ref="A33:M33"/>
    <mergeCell ref="A35:B35"/>
    <mergeCell ref="L56:M56"/>
    <mergeCell ref="A75:L75"/>
    <mergeCell ref="K53:L53"/>
    <mergeCell ref="G52:H52"/>
    <mergeCell ref="A5:M5"/>
    <mergeCell ref="A6:M6"/>
    <mergeCell ref="A7:M7"/>
    <mergeCell ref="A8:M8"/>
    <mergeCell ref="A9:M9"/>
    <mergeCell ref="A12:M12"/>
    <mergeCell ref="A13:M13"/>
    <mergeCell ref="A15:M15"/>
    <mergeCell ref="A11:M11"/>
    <mergeCell ref="A10:M10"/>
    <mergeCell ref="A26:L26"/>
    <mergeCell ref="A27:L27"/>
    <mergeCell ref="B56:C56"/>
    <mergeCell ref="D56:E56"/>
    <mergeCell ref="F56:G56"/>
    <mergeCell ref="H56:I56"/>
    <mergeCell ref="J56:K56"/>
    <mergeCell ref="E49:E50"/>
    <mergeCell ref="F49:F50"/>
    <mergeCell ref="A45:B45"/>
    <mergeCell ref="A51:C51"/>
    <mergeCell ref="A49:C50"/>
    <mergeCell ref="I49:J50"/>
    <mergeCell ref="I51:J51"/>
    <mergeCell ref="A46:L46"/>
    <mergeCell ref="A36:B36"/>
    <mergeCell ref="E36:G36"/>
    <mergeCell ref="H36:L36"/>
    <mergeCell ref="A43:B43"/>
    <mergeCell ref="A44:B44"/>
    <mergeCell ref="E43:G43"/>
    <mergeCell ref="E44:G44"/>
    <mergeCell ref="E38:G38"/>
    <mergeCell ref="E39:G39"/>
    <mergeCell ref="A38:B38"/>
    <mergeCell ref="A39:B39"/>
    <mergeCell ref="A42:B42"/>
    <mergeCell ref="D49:D50"/>
  </mergeCells>
  <phoneticPr fontId="12" type="noConversion"/>
  <hyperlinks>
    <hyperlink ref="A72" r:id="rId1" display="mailto:crp-48@list.ru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2023-04-03T07:05:42Z</dcterms:modified>
</cp:coreProperties>
</file>