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C44" i="1"/>
  <c r="C46" i="1"/>
  <c r="C45" i="1"/>
  <c r="F67" i="1" l="1"/>
  <c r="E67" i="1"/>
  <c r="D67" i="1"/>
  <c r="C67" i="1"/>
  <c r="C41" i="1" l="1"/>
  <c r="F68" i="1" l="1"/>
  <c r="E68" i="1"/>
  <c r="D68" i="1"/>
  <c r="C68" i="1"/>
  <c r="B68" i="1"/>
  <c r="C42" i="1"/>
  <c r="E41" i="1" l="1"/>
  <c r="C60" i="1" l="1"/>
  <c r="H60" i="1"/>
  <c r="I60" i="1"/>
  <c r="J60" i="1"/>
  <c r="K60" i="1"/>
  <c r="L60" i="1"/>
  <c r="M60" i="1"/>
  <c r="E36" i="1" l="1"/>
  <c r="B64" i="1" s="1"/>
  <c r="G54" i="1" l="1"/>
  <c r="G62" i="1" l="1"/>
  <c r="F62" i="1"/>
  <c r="F70" i="1" s="1"/>
  <c r="E40" i="1"/>
  <c r="G70" i="1" l="1"/>
  <c r="G60" i="1"/>
  <c r="F60" i="1"/>
  <c r="D60" i="1"/>
  <c r="E60" i="1"/>
  <c r="E39" i="1"/>
  <c r="E45" i="1" l="1"/>
  <c r="E46" i="1"/>
  <c r="N62" i="1" l="1"/>
  <c r="N64" i="1" l="1"/>
  <c r="N67" i="1" l="1"/>
  <c r="N68" i="1"/>
  <c r="N69" i="1"/>
  <c r="M63" i="1"/>
  <c r="C63" i="1"/>
  <c r="C71" i="1" s="1"/>
  <c r="D63" i="1"/>
  <c r="D71" i="1" s="1"/>
  <c r="E63" i="1"/>
  <c r="E71" i="1" s="1"/>
  <c r="F63" i="1"/>
  <c r="F71" i="1" s="1"/>
  <c r="G63" i="1"/>
  <c r="G71" i="1" s="1"/>
  <c r="H63" i="1"/>
  <c r="H71" i="1" s="1"/>
  <c r="I63" i="1"/>
  <c r="I71" i="1" s="1"/>
  <c r="J63" i="1"/>
  <c r="J71" i="1" s="1"/>
  <c r="K63" i="1"/>
  <c r="K71" i="1" s="1"/>
  <c r="E38" i="1" l="1"/>
  <c r="E42" i="1"/>
  <c r="E37" i="1" l="1"/>
  <c r="B65" i="1" s="1"/>
  <c r="N65" i="1" s="1"/>
  <c r="E44" i="1"/>
  <c r="E43" i="1" l="1"/>
  <c r="B66" i="1" s="1"/>
  <c r="E55" i="1"/>
  <c r="N66" i="1" l="1"/>
  <c r="K54" i="1"/>
  <c r="I54" i="1" s="1"/>
  <c r="E47" i="1"/>
  <c r="B61" i="1" s="1"/>
  <c r="G55" i="1"/>
  <c r="N61" i="1" l="1"/>
  <c r="B60" i="1"/>
  <c r="N60" i="1" s="1"/>
  <c r="B63" i="1"/>
  <c r="B71" i="1" s="1"/>
  <c r="K55" i="1"/>
  <c r="L63" i="1" l="1"/>
  <c r="L71" i="1" s="1"/>
  <c r="N70" i="1"/>
  <c r="N63" i="1" l="1"/>
  <c r="N71" i="1" s="1"/>
</calcChain>
</file>

<file path=xl/sharedStrings.xml><?xml version="1.0" encoding="utf-8"?>
<sst xmlns="http://schemas.openxmlformats.org/spreadsheetml/2006/main" count="100" uniqueCount="98">
  <si>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</si>
  <si>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</si>
  <si>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</si>
  <si>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</si>
  <si>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</si>
  <si>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</si>
  <si>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</si>
  <si>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</si>
  <si>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</si>
  <si>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</si>
  <si>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</si>
  <si>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</si>
  <si>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</si>
  <si>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</si>
  <si>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</si>
  <si>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</si>
  <si>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</si>
  <si>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</si>
  <si>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</si>
  <si>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</si>
  <si>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</si>
  <si>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</si>
  <si>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</si>
  <si>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</si>
  <si>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</si>
  <si>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</si>
  <si>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</si>
  <si>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</si>
  <si>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</si>
  <si>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</si>
  <si>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</si>
  <si>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</si>
  <si>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</si>
  <si>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</si>
  <si>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</si>
  <si>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</si>
  <si>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</si>
  <si>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</si>
  <si>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</si>
  <si>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</si>
  <si>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</si>
  <si>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</si>
  <si>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</si>
  <si>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</si>
  <si>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</si>
  <si>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</si>
  <si>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</si>
  <si>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</si>
  <si>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</si>
  <si>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</si>
  <si>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</si>
  <si>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</si>
  <si>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</si>
  <si>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Название проекта  Выращивание овощей </t>
  </si>
  <si>
    <t>Мотоблок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</si>
  <si>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</si>
  <si>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</si>
  <si>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</si>
  <si>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</si>
  <si>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</si>
  <si>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</si>
  <si>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</si>
  <si>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</si>
  <si>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</si>
  <si>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</si>
  <si>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</si>
  <si>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</si>
  <si>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</si>
  <si>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</si>
  <si>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</si>
  <si>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</si>
  <si>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</si>
  <si>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</si>
  <si>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</si>
  <si>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</si>
  <si>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</si>
  <si>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</si>
  <si>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</si>
  <si>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</si>
  <si>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</si>
  <si>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</si>
  <si>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</si>
  <si>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</si>
  <si>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</si>
  <si>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</si>
  <si>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Навоз (коровяк), куб.</t>
  </si>
  <si>
    <t>Прицеп-телега для мотоблока</t>
  </si>
  <si>
    <t>Комплект навесного оборудования для мотоблока</t>
  </si>
  <si>
    <t>Аренда (не более 15%), га</t>
  </si>
  <si>
    <t>октябрь</t>
  </si>
  <si>
    <t>Имеющееся оборудование/имущество для бизнеса:</t>
  </si>
  <si>
    <t>описание производимого товара (работ, услуг) Выращивание тыквы</t>
  </si>
  <si>
    <t>Нитрофоска, кг</t>
  </si>
  <si>
    <t>Сетка для хранения  на 40 кг., 10 шт. в упаковке, шт.</t>
  </si>
  <si>
    <t>Капельный полив (100 м)</t>
  </si>
  <si>
    <t>Семена тыквы "Матильда F1" в упаковке по 500 шт, шт.</t>
  </si>
  <si>
    <t>На 1 сотке располагается 50 лунок (расстояние между лунками 1 метр, между рядами - 1,5 метра). Посадка - 3 семечка в каждую лунку, следовательно, 225 семян на 1 сотку.</t>
  </si>
  <si>
    <t>Тыква (600 кг * 40 сот)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</si>
</sst>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1"/>
  <sheetViews>
    <sheetView tabSelected="1" view="pageLayout" topLeftCell="A31" zoomScaleNormal="91" workbookViewId="0">
      <selection activeCell="D47" sqref="D47"/>
    </sheetView>
  </sheetViews>
  <sheetFormatPr defaultRowHeight="15" x14ac:dyDescent="0.25"/>
  <cols>
    <col min="1" max="1" width="28.85546875" customWidth="1"/>
    <col min="2" max="2" width="10.42578125" customWidth="1"/>
    <col min="3" max="4" width="8.42578125" customWidth="1"/>
    <col min="5" max="5" width="9" customWidth="1"/>
    <col min="6" max="6" width="10" customWidth="1"/>
    <col min="7" max="7" width="9.5703125" customWidth="1"/>
    <col min="8" max="10" width="6.42578125" customWidth="1"/>
    <col min="11" max="11" width="6.5703125" customWidth="1"/>
    <col min="12" max="12" width="7.28515625" customWidth="1"/>
    <col min="13" max="13" width="6.28515625" customWidth="1"/>
    <col min="14" max="14" width="11.28515625" customWidth="1"/>
  </cols>
  <sheetData>
    <row r="2" spans="1:13" ht="18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8.75" x14ac:dyDescent="0.25">
      <c r="A3" s="1"/>
    </row>
    <row r="4" spans="1:13" ht="18.75" x14ac:dyDescent="0.2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ht="16.5" x14ac:dyDescent="0.25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6.5" x14ac:dyDescent="0.25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6.5" x14ac:dyDescent="0.25">
      <c r="A7" s="74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6.5" x14ac:dyDescent="0.25">
      <c r="A8" s="75" t="s">
        <v>43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6.5" x14ac:dyDescent="0.25">
      <c r="A9" s="75" t="s">
        <v>44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.75" customHeight="1" x14ac:dyDescent="0.25">
      <c r="A10" s="76" t="s">
        <v>45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16.5" x14ac:dyDescent="0.25">
      <c r="A11" s="74" t="s">
        <v>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25">
      <c r="A12" s="74" t="s">
        <v>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6.5" x14ac:dyDescent="0.25">
      <c r="A13" s="74" t="s">
        <v>48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8.75" x14ac:dyDescent="0.25">
      <c r="A14" s="85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6.5" x14ac:dyDescent="0.25">
      <c r="A15" s="76" t="s">
        <v>53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6.5" x14ac:dyDescent="0.25">
      <c r="A16" s="96" t="s">
        <v>52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6.5" x14ac:dyDescent="0.25">
      <c r="A17" s="75" t="s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6.5" x14ac:dyDescent="0.25">
      <c r="A18" s="94" t="s">
        <v>49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5" customHeight="1" x14ac:dyDescent="0.25">
      <c r="A19" s="74" t="s">
        <v>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6.5" x14ac:dyDescent="0.25">
      <c r="A20" s="100" t="s">
        <v>91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16.5" x14ac:dyDescent="0.25">
      <c r="A21" s="74" t="s">
        <v>90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8.75" x14ac:dyDescent="0.25">
      <c r="A22" s="99" t="s">
        <v>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98" t="s">
        <v>7</v>
      </c>
      <c r="E24" s="98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97" t="s">
        <v>50</v>
      </c>
      <c r="E25" s="97"/>
      <c r="F25" s="2"/>
      <c r="G25" s="2"/>
      <c r="H25" s="2"/>
      <c r="I25" s="2"/>
      <c r="J25" s="2"/>
      <c r="K25" s="2"/>
      <c r="L25" s="2"/>
    </row>
    <row r="26" spans="1:13" ht="16.5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3" ht="16.5" x14ac:dyDescent="0.25">
      <c r="A27" s="78" t="s">
        <v>35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3" ht="18.75" x14ac:dyDescent="0.25">
      <c r="A28" s="89" t="s">
        <v>25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3" ht="16.5" x14ac:dyDescent="0.25">
      <c r="A29" s="74" t="s">
        <v>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29.25" customHeight="1" x14ac:dyDescent="0.25">
      <c r="A30" s="95" t="s">
        <v>80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6.5" x14ac:dyDescent="0.25">
      <c r="A31" s="74" t="s">
        <v>84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6.5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8.75" x14ac:dyDescent="0.25">
      <c r="A33" s="85" t="s">
        <v>26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6.5" x14ac:dyDescent="0.25">
      <c r="A34" s="77" t="s">
        <v>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ht="33" x14ac:dyDescent="0.25">
      <c r="A35" s="86" t="s">
        <v>10</v>
      </c>
      <c r="B35" s="87"/>
      <c r="C35" s="7" t="s">
        <v>11</v>
      </c>
      <c r="D35" s="7" t="s">
        <v>12</v>
      </c>
      <c r="E35" s="88" t="s">
        <v>13</v>
      </c>
      <c r="F35" s="88"/>
      <c r="G35" s="88"/>
      <c r="H35" s="80" t="s">
        <v>14</v>
      </c>
      <c r="I35" s="80"/>
      <c r="J35" s="80"/>
      <c r="K35" s="80"/>
      <c r="L35" s="80"/>
    </row>
    <row r="36" spans="1:13" ht="17.25" x14ac:dyDescent="0.25">
      <c r="A36" s="38" t="s">
        <v>88</v>
      </c>
      <c r="B36" s="39"/>
      <c r="C36" s="8">
        <v>0.4</v>
      </c>
      <c r="D36" s="27">
        <v>8000</v>
      </c>
      <c r="E36" s="40">
        <f>D36*C36</f>
        <v>3200</v>
      </c>
      <c r="F36" s="40"/>
      <c r="G36" s="40"/>
      <c r="H36" s="41"/>
      <c r="I36" s="41"/>
      <c r="J36" s="41"/>
      <c r="K36" s="41"/>
      <c r="L36" s="41"/>
    </row>
    <row r="37" spans="1:13" ht="17.25" x14ac:dyDescent="0.25">
      <c r="A37" s="38" t="s">
        <v>15</v>
      </c>
      <c r="B37" s="39"/>
      <c r="C37" s="8"/>
      <c r="D37" s="27"/>
      <c r="E37" s="40">
        <f>SUM(E38:G42)</f>
        <v>227400</v>
      </c>
      <c r="F37" s="40"/>
      <c r="G37" s="40"/>
      <c r="H37" s="41"/>
      <c r="I37" s="41"/>
      <c r="J37" s="41"/>
      <c r="K37" s="41"/>
      <c r="L37" s="41"/>
    </row>
    <row r="38" spans="1:13" ht="17.25" x14ac:dyDescent="0.25">
      <c r="A38" s="48" t="s">
        <v>54</v>
      </c>
      <c r="B38" s="49"/>
      <c r="C38" s="15">
        <v>1</v>
      </c>
      <c r="D38" s="28">
        <v>80000</v>
      </c>
      <c r="E38" s="45">
        <f>C38*D38</f>
        <v>80000</v>
      </c>
      <c r="F38" s="46"/>
      <c r="G38" s="47"/>
      <c r="H38" s="16"/>
      <c r="I38" s="16"/>
      <c r="J38" s="16"/>
      <c r="K38" s="16"/>
      <c r="L38" s="16"/>
    </row>
    <row r="39" spans="1:13" ht="34.5" customHeight="1" x14ac:dyDescent="0.25">
      <c r="A39" s="48" t="s">
        <v>86</v>
      </c>
      <c r="B39" s="49"/>
      <c r="C39" s="15">
        <v>1</v>
      </c>
      <c r="D39" s="28">
        <v>25000</v>
      </c>
      <c r="E39" s="45">
        <f t="shared" ref="E39:E41" si="0">C39*D39</f>
        <v>25000</v>
      </c>
      <c r="F39" s="46"/>
      <c r="G39" s="47"/>
      <c r="H39" s="16"/>
      <c r="I39" s="16"/>
      <c r="J39" s="16"/>
      <c r="K39" s="16"/>
      <c r="L39" s="16"/>
    </row>
    <row r="40" spans="1:13" ht="17.25" x14ac:dyDescent="0.25">
      <c r="A40" s="48" t="s">
        <v>87</v>
      </c>
      <c r="B40" s="49"/>
      <c r="C40" s="15">
        <v>1</v>
      </c>
      <c r="D40" s="28">
        <v>40000</v>
      </c>
      <c r="E40" s="45">
        <f t="shared" si="0"/>
        <v>40000</v>
      </c>
      <c r="F40" s="46"/>
      <c r="G40" s="47"/>
      <c r="H40" s="16"/>
      <c r="I40" s="16"/>
      <c r="J40" s="16"/>
      <c r="K40" s="16"/>
      <c r="L40" s="16"/>
    </row>
    <row r="41" spans="1:13" ht="17.25" x14ac:dyDescent="0.25">
      <c r="A41" s="42" t="s">
        <v>94</v>
      </c>
      <c r="B41" s="43"/>
      <c r="C41" s="37">
        <f>C36*100</f>
        <v>40</v>
      </c>
      <c r="D41" s="28">
        <v>1700</v>
      </c>
      <c r="E41" s="45">
        <f t="shared" si="0"/>
        <v>68000</v>
      </c>
      <c r="F41" s="46"/>
      <c r="G41" s="47"/>
      <c r="H41" s="16"/>
      <c r="I41" s="16"/>
      <c r="J41" s="16"/>
      <c r="K41" s="16"/>
      <c r="L41" s="16"/>
    </row>
    <row r="42" spans="1:13" ht="32.25" customHeight="1" x14ac:dyDescent="0.25">
      <c r="A42" s="82" t="s">
        <v>93</v>
      </c>
      <c r="B42" s="83"/>
      <c r="C42" s="35">
        <f>E54/400</f>
        <v>60</v>
      </c>
      <c r="D42" s="21">
        <v>240</v>
      </c>
      <c r="E42" s="44">
        <f>C42*D42</f>
        <v>14400</v>
      </c>
      <c r="F42" s="44"/>
      <c r="G42" s="44"/>
      <c r="H42" s="81"/>
      <c r="I42" s="81"/>
      <c r="J42" s="81"/>
      <c r="K42" s="81"/>
      <c r="L42" s="81"/>
    </row>
    <row r="43" spans="1:13" ht="17.25" x14ac:dyDescent="0.25">
      <c r="A43" s="38" t="s">
        <v>16</v>
      </c>
      <c r="B43" s="39"/>
      <c r="C43" s="8"/>
      <c r="D43" s="27"/>
      <c r="E43" s="40">
        <f>SUM(E44:G46)</f>
        <v>118300</v>
      </c>
      <c r="F43" s="40"/>
      <c r="G43" s="40"/>
      <c r="H43" s="41"/>
      <c r="I43" s="41"/>
      <c r="J43" s="41"/>
      <c r="K43" s="41"/>
      <c r="L43" s="41"/>
    </row>
    <row r="44" spans="1:13" ht="42.75" customHeight="1" x14ac:dyDescent="0.25">
      <c r="A44" s="42" t="s">
        <v>95</v>
      </c>
      <c r="B44" s="43"/>
      <c r="C44" s="35">
        <f>0.5*C36*100</f>
        <v>20</v>
      </c>
      <c r="D44" s="21">
        <v>3000</v>
      </c>
      <c r="E44" s="44">
        <f t="shared" ref="E44" si="1">C44*D44</f>
        <v>60000</v>
      </c>
      <c r="F44" s="44"/>
      <c r="G44" s="44"/>
      <c r="H44" s="101"/>
      <c r="I44" s="102"/>
      <c r="J44" s="102"/>
      <c r="K44" s="102"/>
      <c r="L44" s="103"/>
    </row>
    <row r="45" spans="1:13" ht="19.5" customHeight="1" x14ac:dyDescent="0.25">
      <c r="A45" s="42" t="s">
        <v>92</v>
      </c>
      <c r="B45" s="43"/>
      <c r="C45" s="35">
        <f>150*C36</f>
        <v>60</v>
      </c>
      <c r="D45" s="21">
        <v>185</v>
      </c>
      <c r="E45" s="44">
        <f t="shared" ref="E45:E46" si="2">C45*D45</f>
        <v>11100</v>
      </c>
      <c r="F45" s="44"/>
      <c r="G45" s="44"/>
      <c r="H45" s="31"/>
      <c r="I45" s="32"/>
      <c r="J45" s="32"/>
      <c r="K45" s="32"/>
      <c r="L45" s="33"/>
    </row>
    <row r="46" spans="1:13" ht="18.75" customHeight="1" x14ac:dyDescent="0.25">
      <c r="A46" s="42" t="s">
        <v>85</v>
      </c>
      <c r="B46" s="43"/>
      <c r="C46" s="35">
        <f>40*C36</f>
        <v>16</v>
      </c>
      <c r="D46" s="21">
        <v>2950</v>
      </c>
      <c r="E46" s="44">
        <f t="shared" si="2"/>
        <v>47200</v>
      </c>
      <c r="F46" s="44"/>
      <c r="G46" s="44"/>
      <c r="H46" s="31"/>
      <c r="I46" s="32"/>
      <c r="J46" s="32"/>
      <c r="K46" s="32"/>
      <c r="L46" s="33"/>
    </row>
    <row r="47" spans="1:13" ht="17.25" x14ac:dyDescent="0.25">
      <c r="A47" s="38" t="s">
        <v>17</v>
      </c>
      <c r="B47" s="39"/>
      <c r="C47" s="8"/>
      <c r="D47" s="27"/>
      <c r="E47" s="40">
        <f>E43+E37+E36</f>
        <v>348900</v>
      </c>
      <c r="F47" s="40"/>
      <c r="G47" s="40"/>
      <c r="H47" s="38"/>
      <c r="I47" s="90"/>
      <c r="J47" s="90"/>
      <c r="K47" s="90"/>
      <c r="L47" s="39"/>
    </row>
    <row r="48" spans="1:13" ht="36" customHeight="1" x14ac:dyDescent="0.25">
      <c r="A48" s="67" t="s">
        <v>96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4" ht="36" customHeight="1" x14ac:dyDescent="0.25">
      <c r="A49" s="77" t="s">
        <v>51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4" ht="18.75" x14ac:dyDescent="0.25">
      <c r="A50" s="13" t="s">
        <v>18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4" ht="36.75" customHeight="1" x14ac:dyDescent="0.25">
      <c r="A51" s="61" t="s">
        <v>19</v>
      </c>
      <c r="B51" s="62"/>
      <c r="C51" s="63"/>
      <c r="D51" s="52" t="s">
        <v>32</v>
      </c>
      <c r="E51" s="54" t="s">
        <v>82</v>
      </c>
      <c r="F51" s="56" t="s">
        <v>20</v>
      </c>
      <c r="G51" s="61" t="s">
        <v>34</v>
      </c>
      <c r="H51" s="63"/>
      <c r="I51" s="61" t="s">
        <v>21</v>
      </c>
      <c r="J51" s="63"/>
      <c r="K51" s="61" t="s">
        <v>33</v>
      </c>
      <c r="L51" s="63"/>
    </row>
    <row r="52" spans="1:14" ht="45" customHeight="1" x14ac:dyDescent="0.25">
      <c r="A52" s="64"/>
      <c r="B52" s="65"/>
      <c r="C52" s="66"/>
      <c r="D52" s="53"/>
      <c r="E52" s="55"/>
      <c r="F52" s="57"/>
      <c r="G52" s="64"/>
      <c r="H52" s="66"/>
      <c r="I52" s="64"/>
      <c r="J52" s="66"/>
      <c r="K52" s="64"/>
      <c r="L52" s="66"/>
    </row>
    <row r="53" spans="1:14" ht="17.25" x14ac:dyDescent="0.3">
      <c r="A53" s="58">
        <v>1</v>
      </c>
      <c r="B53" s="59"/>
      <c r="C53" s="60"/>
      <c r="D53" s="11">
        <v>2</v>
      </c>
      <c r="E53" s="12">
        <v>3</v>
      </c>
      <c r="F53" s="12">
        <v>4</v>
      </c>
      <c r="G53" s="58">
        <v>5</v>
      </c>
      <c r="H53" s="60"/>
      <c r="I53" s="58">
        <v>6</v>
      </c>
      <c r="J53" s="60"/>
      <c r="K53" s="50">
        <v>7</v>
      </c>
      <c r="L53" s="51"/>
    </row>
    <row r="54" spans="1:14" ht="17.25" x14ac:dyDescent="0.25">
      <c r="A54" s="42" t="s">
        <v>97</v>
      </c>
      <c r="B54" s="92"/>
      <c r="C54" s="43"/>
      <c r="D54" s="12" t="s">
        <v>39</v>
      </c>
      <c r="E54" s="20">
        <f>600*C36*100</f>
        <v>24000</v>
      </c>
      <c r="F54" s="20">
        <v>25</v>
      </c>
      <c r="G54" s="72">
        <f>E54*F54</f>
        <v>600000</v>
      </c>
      <c r="H54" s="73"/>
      <c r="I54" s="93">
        <f>K54/E54</f>
        <v>4.9291666666666663</v>
      </c>
      <c r="J54" s="93"/>
      <c r="K54" s="91">
        <f>E43</f>
        <v>118300</v>
      </c>
      <c r="L54" s="91"/>
    </row>
    <row r="55" spans="1:14" ht="17.25" x14ac:dyDescent="0.3">
      <c r="A55" s="58" t="s">
        <v>55</v>
      </c>
      <c r="B55" s="59"/>
      <c r="C55" s="60"/>
      <c r="D55" s="9"/>
      <c r="E55" s="21">
        <f>SUM(E54:E54)</f>
        <v>24000</v>
      </c>
      <c r="F55" s="20" t="s">
        <v>22</v>
      </c>
      <c r="G55" s="72">
        <f>SUM(G54:G54)</f>
        <v>600000</v>
      </c>
      <c r="H55" s="73"/>
      <c r="I55" s="58" t="s">
        <v>22</v>
      </c>
      <c r="J55" s="60"/>
      <c r="K55" s="70">
        <f>SUM(K54:K54)</f>
        <v>118300</v>
      </c>
      <c r="L55" s="71"/>
    </row>
    <row r="56" spans="1:14" ht="17.25" x14ac:dyDescent="0.3">
      <c r="A56" s="22"/>
      <c r="B56" s="22"/>
      <c r="C56" s="22"/>
      <c r="D56" s="23"/>
      <c r="E56" s="24"/>
      <c r="F56" s="25"/>
      <c r="G56" s="25"/>
      <c r="H56" s="25"/>
      <c r="I56" s="22"/>
      <c r="J56" s="22"/>
      <c r="K56" s="26"/>
      <c r="L56" s="26"/>
    </row>
    <row r="57" spans="1:14" ht="18.75" x14ac:dyDescent="0.25">
      <c r="A57" s="79" t="s">
        <v>79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4" x14ac:dyDescent="0.25">
      <c r="A58" s="1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4" ht="15.75" customHeight="1" x14ac:dyDescent="0.25">
      <c r="A59" s="18" t="s">
        <v>56</v>
      </c>
      <c r="B59" s="18" t="s">
        <v>59</v>
      </c>
      <c r="C59" s="18" t="s">
        <v>73</v>
      </c>
      <c r="D59" s="18" t="s">
        <v>60</v>
      </c>
      <c r="E59" s="19" t="s">
        <v>61</v>
      </c>
      <c r="F59" s="19" t="s">
        <v>74</v>
      </c>
      <c r="G59" s="19" t="s">
        <v>62</v>
      </c>
      <c r="H59" s="19" t="s">
        <v>89</v>
      </c>
      <c r="I59" s="19" t="s">
        <v>70</v>
      </c>
      <c r="J59" s="19" t="s">
        <v>71</v>
      </c>
      <c r="K59" s="19" t="s">
        <v>57</v>
      </c>
      <c r="L59" s="19" t="s">
        <v>58</v>
      </c>
      <c r="M59" s="19" t="s">
        <v>72</v>
      </c>
      <c r="N59" s="19" t="s">
        <v>63</v>
      </c>
    </row>
    <row r="60" spans="1:14" ht="17.25" x14ac:dyDescent="0.25">
      <c r="A60" s="20" t="s">
        <v>64</v>
      </c>
      <c r="B60" s="20">
        <f>B61+B62</f>
        <v>348900</v>
      </c>
      <c r="C60" s="34">
        <f t="shared" ref="C60:M60" si="3">C61+C62</f>
        <v>0</v>
      </c>
      <c r="D60" s="34">
        <f t="shared" si="3"/>
        <v>0</v>
      </c>
      <c r="E60" s="34">
        <f t="shared" si="3"/>
        <v>0</v>
      </c>
      <c r="F60" s="34">
        <f t="shared" si="3"/>
        <v>300000</v>
      </c>
      <c r="G60" s="34">
        <f t="shared" si="3"/>
        <v>300000</v>
      </c>
      <c r="H60" s="34">
        <f t="shared" si="3"/>
        <v>0</v>
      </c>
      <c r="I60" s="34">
        <f t="shared" si="3"/>
        <v>0</v>
      </c>
      <c r="J60" s="34">
        <f t="shared" si="3"/>
        <v>0</v>
      </c>
      <c r="K60" s="34">
        <f t="shared" si="3"/>
        <v>0</v>
      </c>
      <c r="L60" s="34">
        <f t="shared" si="3"/>
        <v>0</v>
      </c>
      <c r="M60" s="34">
        <f t="shared" si="3"/>
        <v>0</v>
      </c>
      <c r="N60" s="20">
        <f>SUM(B60:M60)</f>
        <v>948900</v>
      </c>
    </row>
    <row r="61" spans="1:14" ht="17.25" x14ac:dyDescent="0.25">
      <c r="A61" s="20" t="s">
        <v>76</v>
      </c>
      <c r="B61" s="20">
        <f>E47</f>
        <v>348900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0">
        <f t="shared" ref="N61:N62" si="4">SUM(B61:M61)</f>
        <v>348900</v>
      </c>
    </row>
    <row r="62" spans="1:14" ht="17.25" x14ac:dyDescent="0.25">
      <c r="A62" s="20" t="s">
        <v>77</v>
      </c>
      <c r="B62" s="20"/>
      <c r="C62" s="20"/>
      <c r="D62" s="20"/>
      <c r="E62" s="20"/>
      <c r="F62" s="20">
        <f>G54/2</f>
        <v>300000</v>
      </c>
      <c r="G62" s="20">
        <f>G54/2</f>
        <v>300000</v>
      </c>
      <c r="H62" s="20"/>
      <c r="I62" s="20"/>
      <c r="J62" s="20"/>
      <c r="K62" s="20"/>
      <c r="L62" s="20"/>
      <c r="M62" s="20"/>
      <c r="N62" s="30">
        <f t="shared" si="4"/>
        <v>600000</v>
      </c>
    </row>
    <row r="63" spans="1:14" ht="15" customHeight="1" x14ac:dyDescent="0.25">
      <c r="A63" s="20" t="s">
        <v>65</v>
      </c>
      <c r="B63" s="20">
        <f>B66+B67+B68+B69+B70+B65+B64</f>
        <v>351780</v>
      </c>
      <c r="C63" s="20">
        <f t="shared" ref="C63:K63" si="5">C66+C67+C68+C69+C70</f>
        <v>4720</v>
      </c>
      <c r="D63" s="20">
        <f t="shared" si="5"/>
        <v>5600</v>
      </c>
      <c r="E63" s="20">
        <f t="shared" si="5"/>
        <v>11360</v>
      </c>
      <c r="F63" s="20">
        <f t="shared" si="5"/>
        <v>29360</v>
      </c>
      <c r="G63" s="20">
        <f t="shared" si="5"/>
        <v>18000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>L66+L67+L68+L69+L70</f>
        <v>0</v>
      </c>
      <c r="M63" s="20">
        <f>M66+M67+M68+M69+M70</f>
        <v>0</v>
      </c>
      <c r="N63" s="20">
        <f>N66+N67+N68+N69+N70+N65+N64</f>
        <v>420820</v>
      </c>
    </row>
    <row r="64" spans="1:14" ht="15" customHeight="1" x14ac:dyDescent="0.25">
      <c r="A64" s="29" t="s">
        <v>83</v>
      </c>
      <c r="B64" s="29">
        <f>E36</f>
        <v>3200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>
        <f t="shared" ref="N64:N70" si="6">SUM(B64:M64)</f>
        <v>3200</v>
      </c>
    </row>
    <row r="65" spans="1:14" ht="17.25" x14ac:dyDescent="0.25">
      <c r="A65" s="20" t="s">
        <v>78</v>
      </c>
      <c r="B65" s="20">
        <f>E37</f>
        <v>227400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f t="shared" si="6"/>
        <v>227400</v>
      </c>
    </row>
    <row r="66" spans="1:14" ht="17.25" x14ac:dyDescent="0.25">
      <c r="A66" s="20" t="s">
        <v>66</v>
      </c>
      <c r="B66" s="20">
        <f>E43</f>
        <v>118300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6"/>
        <v>118300</v>
      </c>
    </row>
    <row r="67" spans="1:14" ht="17.25" x14ac:dyDescent="0.25">
      <c r="A67" s="20" t="s">
        <v>67</v>
      </c>
      <c r="B67" s="20"/>
      <c r="C67" s="20">
        <f>6*100*4*C36*100*40/1000</f>
        <v>3840</v>
      </c>
      <c r="D67" s="20">
        <f>6*100*4*C36*100*40/1000</f>
        <v>3840</v>
      </c>
      <c r="E67" s="20">
        <f>10*100*6*C36*100*40/1000</f>
        <v>9600</v>
      </c>
      <c r="F67" s="20">
        <f>10*100*6*C36*100*40/1000</f>
        <v>9600</v>
      </c>
      <c r="G67" s="20"/>
      <c r="H67" s="20"/>
      <c r="I67" s="20"/>
      <c r="J67" s="20"/>
      <c r="K67" s="20"/>
      <c r="L67" s="20"/>
      <c r="M67" s="20"/>
      <c r="N67" s="20">
        <f t="shared" si="6"/>
        <v>26880</v>
      </c>
    </row>
    <row r="68" spans="1:14" ht="17.25" x14ac:dyDescent="0.25">
      <c r="A68" s="20" t="s">
        <v>75</v>
      </c>
      <c r="B68" s="20">
        <f>22*C36*100</f>
        <v>880.00000000000011</v>
      </c>
      <c r="C68" s="36">
        <f>22*C36*100</f>
        <v>880.00000000000011</v>
      </c>
      <c r="D68" s="20">
        <f>22*C36*100*2</f>
        <v>1760.0000000000002</v>
      </c>
      <c r="E68" s="36">
        <f>22*C36*100*2</f>
        <v>1760.0000000000002</v>
      </c>
      <c r="F68" s="36">
        <f>22*C36*100*2</f>
        <v>1760.0000000000002</v>
      </c>
      <c r="G68" s="20"/>
      <c r="H68" s="20"/>
      <c r="I68" s="20"/>
      <c r="J68" s="20"/>
      <c r="K68" s="20"/>
      <c r="L68" s="20"/>
      <c r="M68" s="20"/>
      <c r="N68" s="20">
        <f t="shared" si="6"/>
        <v>7040.0000000000009</v>
      </c>
    </row>
    <row r="69" spans="1:14" ht="17.25" x14ac:dyDescent="0.25">
      <c r="A69" s="20" t="s">
        <v>68</v>
      </c>
      <c r="B69" s="20">
        <v>2000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>
        <f t="shared" si="6"/>
        <v>2000</v>
      </c>
    </row>
    <row r="70" spans="1:14" ht="17.25" x14ac:dyDescent="0.25">
      <c r="A70" s="20" t="s">
        <v>81</v>
      </c>
      <c r="B70" s="20"/>
      <c r="C70" s="34"/>
      <c r="D70" s="34"/>
      <c r="E70" s="34"/>
      <c r="F70" s="34">
        <f>F62*0.06</f>
        <v>18000</v>
      </c>
      <c r="G70" s="36">
        <f>G62*0.06</f>
        <v>18000</v>
      </c>
      <c r="H70" s="34"/>
      <c r="I70" s="34"/>
      <c r="J70" s="34"/>
      <c r="K70" s="34"/>
      <c r="L70" s="34"/>
      <c r="M70" s="34"/>
      <c r="N70" s="20">
        <f t="shared" si="6"/>
        <v>36000</v>
      </c>
    </row>
    <row r="71" spans="1:14" ht="17.25" x14ac:dyDescent="0.25">
      <c r="A71" s="20" t="s">
        <v>69</v>
      </c>
      <c r="B71" s="20">
        <f>B60-B63</f>
        <v>-2880</v>
      </c>
      <c r="C71" s="20">
        <f t="shared" ref="C71:L71" si="7">C60-C63</f>
        <v>-4720</v>
      </c>
      <c r="D71" s="20">
        <f t="shared" si="7"/>
        <v>-5600</v>
      </c>
      <c r="E71" s="20">
        <f t="shared" si="7"/>
        <v>-11360</v>
      </c>
      <c r="F71" s="20">
        <f t="shared" si="7"/>
        <v>270640</v>
      </c>
      <c r="G71" s="20">
        <f t="shared" si="7"/>
        <v>282000</v>
      </c>
      <c r="H71" s="20">
        <f t="shared" si="7"/>
        <v>0</v>
      </c>
      <c r="I71" s="20">
        <f t="shared" si="7"/>
        <v>0</v>
      </c>
      <c r="J71" s="20">
        <f t="shared" si="7"/>
        <v>0</v>
      </c>
      <c r="K71" s="20">
        <f t="shared" si="7"/>
        <v>0</v>
      </c>
      <c r="L71" s="20">
        <f t="shared" si="7"/>
        <v>0</v>
      </c>
      <c r="M71" s="20"/>
      <c r="N71" s="20">
        <f>N60-N63</f>
        <v>528080</v>
      </c>
    </row>
    <row r="72" spans="1:14" ht="16.5" x14ac:dyDescent="0.25">
      <c r="A72" s="3"/>
      <c r="B72" s="3"/>
    </row>
    <row r="73" spans="1:14" ht="17.25" x14ac:dyDescent="0.3">
      <c r="A73" s="14" t="s">
        <v>38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15.75" customHeight="1" x14ac:dyDescent="0.3">
      <c r="A74" s="4" t="s">
        <v>36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x14ac:dyDescent="0.3">
      <c r="A75" s="14" t="s">
        <v>37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7.25" x14ac:dyDescent="0.3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customHeight="1" x14ac:dyDescent="0.3">
      <c r="A77" s="69" t="s">
        <v>27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2"/>
    </row>
    <row r="78" spans="1:14" ht="17.25" x14ac:dyDescent="0.3">
      <c r="A78" s="5" t="s">
        <v>28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x14ac:dyDescent="0.3">
      <c r="A79" s="5" t="s">
        <v>29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4" ht="18.75" customHeight="1" x14ac:dyDescent="0.3">
      <c r="A80" s="5" t="s">
        <v>30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5" t="s">
        <v>31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3" x14ac:dyDescent="0.25">
      <c r="M86" s="10"/>
    </row>
    <row r="91" spans="1:13" ht="40.5" customHeight="1" x14ac:dyDescent="0.25"/>
  </sheetData>
  <mergeCells count="93">
    <mergeCell ref="I54:J54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4:L44"/>
    <mergeCell ref="E44:G44"/>
    <mergeCell ref="A38:B38"/>
    <mergeCell ref="A2:L2"/>
    <mergeCell ref="A57:L57"/>
    <mergeCell ref="K51:L52"/>
    <mergeCell ref="A34:L34"/>
    <mergeCell ref="A49:L49"/>
    <mergeCell ref="E35:G35"/>
    <mergeCell ref="A28:L28"/>
    <mergeCell ref="E47:G47"/>
    <mergeCell ref="H47:L47"/>
    <mergeCell ref="K54:L54"/>
    <mergeCell ref="G51:H52"/>
    <mergeCell ref="G53:H53"/>
    <mergeCell ref="G55:H55"/>
    <mergeCell ref="A54:C54"/>
    <mergeCell ref="A55:C55"/>
    <mergeCell ref="I55:J55"/>
    <mergeCell ref="A4:L4"/>
    <mergeCell ref="H35:L35"/>
    <mergeCell ref="H43:L43"/>
    <mergeCell ref="A43:B43"/>
    <mergeCell ref="E37:G37"/>
    <mergeCell ref="E42:G42"/>
    <mergeCell ref="H37:L37"/>
    <mergeCell ref="H42:L42"/>
    <mergeCell ref="E43:G43"/>
    <mergeCell ref="A37:B37"/>
    <mergeCell ref="A42:B42"/>
    <mergeCell ref="A31:M31"/>
    <mergeCell ref="A32:M32"/>
    <mergeCell ref="A33:M33"/>
    <mergeCell ref="E38:G38"/>
    <mergeCell ref="A35:B35"/>
    <mergeCell ref="L58:M58"/>
    <mergeCell ref="A77:L77"/>
    <mergeCell ref="K55:L55"/>
    <mergeCell ref="G54:H54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B58:C58"/>
    <mergeCell ref="D58:E58"/>
    <mergeCell ref="F58:G58"/>
    <mergeCell ref="H58:I58"/>
    <mergeCell ref="J58:K58"/>
    <mergeCell ref="K53:L53"/>
    <mergeCell ref="D51:D52"/>
    <mergeCell ref="E51:E52"/>
    <mergeCell ref="F51:F52"/>
    <mergeCell ref="A47:B47"/>
    <mergeCell ref="A53:C53"/>
    <mergeCell ref="A51:C52"/>
    <mergeCell ref="I51:J52"/>
    <mergeCell ref="I53:J53"/>
    <mergeCell ref="A48:L48"/>
    <mergeCell ref="A36:B36"/>
    <mergeCell ref="E36:G36"/>
    <mergeCell ref="H36:L36"/>
    <mergeCell ref="A45:B45"/>
    <mergeCell ref="A46:B46"/>
    <mergeCell ref="E45:G45"/>
    <mergeCell ref="E46:G46"/>
    <mergeCell ref="E39:G39"/>
    <mergeCell ref="E40:G40"/>
    <mergeCell ref="E41:G41"/>
    <mergeCell ref="A39:B39"/>
    <mergeCell ref="A40:B40"/>
    <mergeCell ref="A41:B41"/>
    <mergeCell ref="A44:B44"/>
  </mergeCells>
  <phoneticPr fontId="12" type="noConversion"/>
  <hyperlinks>
    <hyperlink ref="A74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2023-04-03T07:05:46Z</dcterms:modified>
</cp:coreProperties>
</file>