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5440" windowHeight="15840"/>
  </bookViews>
  <sheets>
    <sheet name="Лист1" sheetId="1" r:id="rId1"/>
    <sheet name="Лист3" sheetId="3" r:id="rId2"/>
  </sheets>
  <definedNames>
    <definedName name="OLE_LINK1" localSheetId="0">Лист1!#REF!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5" i="1" l="1"/>
  <c r="C42" i="1" l="1"/>
  <c r="C45" i="1"/>
  <c r="C43" i="1"/>
  <c r="D45" i="1" l="1"/>
  <c r="K72" i="1" l="1"/>
  <c r="J72" i="1"/>
  <c r="I72" i="1"/>
  <c r="N69" i="1"/>
  <c r="C68" i="1"/>
  <c r="C64" i="1" s="1"/>
  <c r="C72" i="1" s="1"/>
  <c r="B68" i="1"/>
  <c r="M64" i="1"/>
  <c r="F64" i="1"/>
  <c r="F72" i="1" s="1"/>
  <c r="E64" i="1"/>
  <c r="E72" i="1" s="1"/>
  <c r="D64" i="1"/>
  <c r="D72" i="1" s="1"/>
  <c r="B61" i="1"/>
  <c r="N68" i="1" l="1"/>
  <c r="E43" i="1"/>
  <c r="E42" i="1"/>
  <c r="E45" i="1" l="1"/>
  <c r="E44" i="1" s="1"/>
  <c r="E39" i="1"/>
  <c r="E40" i="1"/>
  <c r="E41" i="1"/>
  <c r="K55" i="1" l="1"/>
  <c r="I55" i="1" s="1"/>
  <c r="B67" i="1"/>
  <c r="E38" i="1"/>
  <c r="E37" i="1" s="1"/>
  <c r="B66" i="1" s="1"/>
  <c r="E36" i="1"/>
  <c r="B65" i="1" s="1"/>
  <c r="N66" i="1" l="1"/>
  <c r="N65" i="1"/>
  <c r="N67" i="1"/>
  <c r="B64" i="1"/>
  <c r="E49" i="1"/>
  <c r="E56" i="1"/>
  <c r="G55" i="1"/>
  <c r="B72" i="1" l="1"/>
  <c r="K56" i="1"/>
  <c r="G56" i="1"/>
  <c r="G63" i="1" s="1"/>
  <c r="N62" i="1" l="1"/>
  <c r="G61" i="1"/>
  <c r="N61" i="1" s="1"/>
  <c r="G71" i="1" l="1"/>
  <c r="N70" i="1" l="1"/>
  <c r="G64" i="1"/>
  <c r="N64" i="1" s="1"/>
  <c r="N63" i="1" l="1"/>
  <c r="G72" i="1"/>
  <c r="N71" i="1" l="1"/>
  <c r="N72" i="1"/>
</calcChain>
</file>

<file path=xl/sharedStrings.xml><?xml version="1.0" encoding="utf-8"?>
<sst xmlns="http://schemas.openxmlformats.org/spreadsheetml/2006/main" count="113" uniqueCount="99">
  <si>
    <t>БИЗНЕС-ПЛАН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</si>
  <si>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</si>
  <si>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</si>
  <si>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</si>
  <si>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</si>
  <si>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</si>
  <si>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</si>
  <si>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</si>
  <si>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>Потребители товара (работ, услуг) – целевая аудитория: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</si>
  <si>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</si>
  <si>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</si>
  <si>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</si>
  <si>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</si>
  <si>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</si>
  <si>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</si>
  <si>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</si>
  <si>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</si>
  <si>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</si>
  <si>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</si>
  <si>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</si>
  <si>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</si>
  <si>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</si>
  <si>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Х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</si>
  <si>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</si>
  <si>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</si>
  <si>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</si>
  <si>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</si>
  <si>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</si>
  <si>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</si>
  <si>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</si>
  <si>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</si>
  <si>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</si>
  <si>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</si>
  <si>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Прямые расходы всего, руб.           </t>
  </si>
  <si>
    <t xml:space="preserve">Выручка, руб.           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</si>
  <si>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</si>
  <si>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Заполненную анкету отправлять на эл. адрес: admin@48mb.ru</t>
  </si>
  <si>
    <t xml:space="preserve">Адрес Центра развития предпринимательства: г.Липецк, ул. Кузнечная, д. 8 </t>
  </si>
  <si>
    <t>По вопросам заполнения звонить: 8-800-301-76-75</t>
  </si>
  <si>
    <t>кг</t>
  </si>
  <si>
    <t xml:space="preserve">ФИО </t>
  </si>
  <si>
    <t xml:space="preserve">Дата рождения                     Телефон                     эл. почта </t>
  </si>
  <si>
    <t xml:space="preserve">Паспортные данные (серия, номер) </t>
  </si>
  <si>
    <t xml:space="preserve">Место жительства: </t>
  </si>
  <si>
    <t xml:space="preserve">Образование (специальность) </t>
  </si>
  <si>
    <t>Общий стаж        лет                                              Опыт работы в данной сфере:       лет</t>
  </si>
  <si>
    <t xml:space="preserve">ИНН </t>
  </si>
  <si>
    <t>Состав семьи:          чел.</t>
  </si>
  <si>
    <t xml:space="preserve">Планируемый график работы (дней в неделю)                                             (часов в неделю)  </t>
  </si>
  <si>
    <r>
      <rPr>
        <b/>
        <sz val="13"/>
        <color theme="1"/>
        <rFont val="Symbol"/>
        <family val="1"/>
        <charset val="204"/>
      </rPr>
      <t>ð</t>
    </r>
    <r>
      <rPr>
        <b/>
        <sz val="13"/>
        <color theme="1"/>
        <rFont val="Times New Roman"/>
        <family val="1"/>
        <charset val="204"/>
      </rPr>
      <t xml:space="preserve"> НПД (самозанятый)</t>
    </r>
    <r>
      <rPr>
        <sz val="13"/>
        <color theme="1"/>
        <rFont val="Times New Roman"/>
        <family val="1"/>
        <charset val="204"/>
      </rPr>
      <t xml:space="preserve">  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</si>
  <si>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>-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</si>
  <si>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</si>
  <si>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Вид деятельности по ОКВЭД - 01.13 Выращивание овощей</t>
  </si>
  <si>
    <t xml:space="preserve">Имеющееся оборудование/имущество для бизнеса: </t>
  </si>
  <si>
    <t>Аренда (не более 15%), га</t>
  </si>
  <si>
    <t>Мотоблок</t>
  </si>
  <si>
    <t>Итого в сезон:</t>
  </si>
  <si>
    <t>Показатель, руб.</t>
  </si>
  <si>
    <t>апрель</t>
  </si>
  <si>
    <t>июнь</t>
  </si>
  <si>
    <t>июль</t>
  </si>
  <si>
    <t>сентябрь</t>
  </si>
  <si>
    <t>Итого</t>
  </si>
  <si>
    <t>Доходы, всего</t>
  </si>
  <si>
    <t>Расходы, в том числе</t>
  </si>
  <si>
    <t>материалы</t>
  </si>
  <si>
    <t>Коммунальные (вода)</t>
  </si>
  <si>
    <t>транспортные</t>
  </si>
  <si>
    <t>Прибыль (убыток)</t>
  </si>
  <si>
    <t>март</t>
  </si>
  <si>
    <t>май</t>
  </si>
  <si>
    <t>август</t>
  </si>
  <si>
    <t>Бензин на мотоблок</t>
  </si>
  <si>
    <t>Соцконтракт</t>
  </si>
  <si>
    <t>Выручка</t>
  </si>
  <si>
    <t>оборудование</t>
  </si>
  <si>
    <t>5.     ФИНАНСОВЫЙ ПЛАН</t>
  </si>
  <si>
    <t>Рынки сбыта, наличие договоров поставки товара (работ, услуг): Агрегатор поставок продукции в розничные сети</t>
  </si>
  <si>
    <t>Налоги (НПД - 6%)</t>
  </si>
  <si>
    <t xml:space="preserve">Количество в год </t>
  </si>
  <si>
    <t>аренда</t>
  </si>
  <si>
    <t xml:space="preserve">Реклама товара (работ, услуг): </t>
  </si>
  <si>
    <t>Название проекта  Выращивание свеклы столовой</t>
  </si>
  <si>
    <t xml:space="preserve"> </t>
  </si>
  <si>
    <t>Свекла столовая на продажу</t>
  </si>
  <si>
    <t>Гербициды</t>
  </si>
  <si>
    <t>Инвентарь ручной(ведра, лопаты, тяпки)</t>
  </si>
  <si>
    <t>Опрыскиватель ручной аккумуляторный</t>
  </si>
  <si>
    <t>Шланг поливочный (25 м)</t>
  </si>
  <si>
    <t>Семена свеклы "Бордо", кг</t>
  </si>
  <si>
    <t>Удобрения</t>
  </si>
  <si>
    <t>окт</t>
  </si>
  <si>
    <t>нояб</t>
  </si>
  <si>
    <t>декаб</t>
  </si>
  <si>
    <t>янв</t>
  </si>
  <si>
    <t>февр</t>
  </si>
  <si>
    <t>Навесное оборудование для мотоблока (сеялка, для прокладки борозд, для выкапывания)</t>
  </si>
  <si>
    <t>описание производимого товара (работ, услуг) Производство овощей (свекла)</t>
  </si>
  <si>
    <t>Автоматический садовый разбрызгиватель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</si>
</sst>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20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3" fontId="7" fillId="2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right" vertical="center" wrapText="1"/>
    </xf>
    <xf numFmtId="164" fontId="7" fillId="0" borderId="4" xfId="2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165" fontId="7" fillId="2" borderId="1" xfId="0" applyNumberFormat="1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vertical="center" wrapText="1"/>
    </xf>
    <xf numFmtId="0" fontId="18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3"/>
  <sheetViews>
    <sheetView tabSelected="1" showWhiteSpace="0" view="pageLayout" topLeftCell="A22" zoomScale="85" zoomScaleNormal="91" zoomScalePageLayoutView="85" workbookViewId="0">
      <selection activeCell="F55" sqref="F55"/>
    </sheetView>
  </sheetViews>
  <sheetFormatPr defaultRowHeight="15" x14ac:dyDescent="0.25"/>
  <cols>
    <col min="1" max="1" width="28.85546875" customWidth="1"/>
    <col min="2" max="2" width="10.42578125" customWidth="1"/>
    <col min="3" max="3" width="8.7109375" customWidth="1"/>
    <col min="4" max="5" width="8.42578125" customWidth="1"/>
    <col min="6" max="6" width="7.85546875" customWidth="1"/>
    <col min="7" max="7" width="10.85546875" customWidth="1"/>
    <col min="8" max="8" width="6.42578125" customWidth="1"/>
    <col min="9" max="9" width="7" customWidth="1"/>
    <col min="10" max="10" width="7.5703125" customWidth="1"/>
    <col min="11" max="11" width="7.28515625" customWidth="1"/>
    <col min="12" max="12" width="6.7109375" customWidth="1"/>
    <col min="13" max="13" width="8.42578125" customWidth="1"/>
    <col min="14" max="14" width="11.28515625" customWidth="1"/>
  </cols>
  <sheetData>
    <row r="2" spans="1:13" ht="18.75" x14ac:dyDescent="0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3" ht="18.75" x14ac:dyDescent="0.25">
      <c r="A3" s="1"/>
    </row>
    <row r="4" spans="1:13" ht="18.75" x14ac:dyDescent="0.25">
      <c r="A4" s="77" t="s">
        <v>23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3" ht="16.5" x14ac:dyDescent="0.25">
      <c r="A5" s="64" t="s">
        <v>40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ht="16.5" x14ac:dyDescent="0.25">
      <c r="A6" s="64" t="s">
        <v>41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ht="16.5" x14ac:dyDescent="0.25">
      <c r="A7" s="64" t="s">
        <v>42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13" ht="16.5" x14ac:dyDescent="0.25">
      <c r="A8" s="69" t="s">
        <v>43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1:13" ht="16.5" x14ac:dyDescent="0.25">
      <c r="A9" s="69" t="s">
        <v>44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</row>
    <row r="10" spans="1:13" ht="18.75" customHeight="1" x14ac:dyDescent="0.25">
      <c r="A10" s="105" t="s">
        <v>45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</row>
    <row r="11" spans="1:13" ht="16.5" x14ac:dyDescent="0.25">
      <c r="A11" s="64" t="s">
        <v>46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  <row r="12" spans="1:13" ht="16.5" x14ac:dyDescent="0.25">
      <c r="A12" s="64" t="s">
        <v>47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13" ht="16.5" x14ac:dyDescent="0.25">
      <c r="A13" s="64" t="s">
        <v>48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1:13" ht="18.75" x14ac:dyDescent="0.25">
      <c r="A14" s="66" t="s">
        <v>24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</row>
    <row r="15" spans="1:13" ht="16.5" x14ac:dyDescent="0.25">
      <c r="A15" s="105" t="s">
        <v>82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</row>
    <row r="16" spans="1:13" ht="16.5" x14ac:dyDescent="0.25">
      <c r="A16" s="72" t="s">
        <v>52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</row>
    <row r="17" spans="1:13" ht="16.5" x14ac:dyDescent="0.25">
      <c r="A17" s="69" t="s">
        <v>1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</row>
    <row r="18" spans="1:13" ht="16.5" x14ac:dyDescent="0.25">
      <c r="A18" s="70" t="s">
        <v>49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</row>
    <row r="19" spans="1:13" ht="15" customHeight="1" x14ac:dyDescent="0.25">
      <c r="A19" s="64" t="s">
        <v>2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</row>
    <row r="20" spans="1:13" ht="16.5" x14ac:dyDescent="0.25">
      <c r="A20" s="76" t="s">
        <v>97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spans="1:13" ht="16.5" x14ac:dyDescent="0.25">
      <c r="A21" s="64" t="s">
        <v>53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</row>
    <row r="22" spans="1:13" ht="18.75" x14ac:dyDescent="0.25">
      <c r="A22" s="75" t="s">
        <v>3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</row>
    <row r="23" spans="1:13" ht="18.75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3" ht="35.25" customHeight="1" x14ac:dyDescent="0.3">
      <c r="A24" s="7" t="s">
        <v>4</v>
      </c>
      <c r="B24" s="7" t="s">
        <v>5</v>
      </c>
      <c r="C24" s="7" t="s">
        <v>6</v>
      </c>
      <c r="D24" s="74" t="s">
        <v>7</v>
      </c>
      <c r="E24" s="74"/>
      <c r="F24" s="2"/>
      <c r="G24" s="2"/>
      <c r="H24" s="2"/>
      <c r="I24" s="2"/>
      <c r="J24" s="2"/>
      <c r="K24" s="2"/>
      <c r="L24" s="2"/>
    </row>
    <row r="25" spans="1:13" ht="17.25" x14ac:dyDescent="0.3">
      <c r="A25" s="12" t="s">
        <v>50</v>
      </c>
      <c r="B25" s="12">
        <v>0</v>
      </c>
      <c r="C25" s="12">
        <v>0</v>
      </c>
      <c r="D25" s="73" t="s">
        <v>50</v>
      </c>
      <c r="E25" s="73"/>
      <c r="F25" s="2"/>
      <c r="G25" s="2"/>
      <c r="H25" s="2"/>
      <c r="I25" s="2"/>
      <c r="J25" s="2"/>
      <c r="K25" s="2"/>
      <c r="L25" s="2"/>
    </row>
    <row r="26" spans="1:13" ht="16.5" x14ac:dyDescent="0.2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</row>
    <row r="27" spans="1:13" ht="16.5" x14ac:dyDescent="0.25">
      <c r="A27" s="106" t="s">
        <v>35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</row>
    <row r="28" spans="1:13" ht="18.75" x14ac:dyDescent="0.25">
      <c r="A28" s="84" t="s">
        <v>25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</row>
    <row r="29" spans="1:13" ht="16.5" x14ac:dyDescent="0.25">
      <c r="A29" s="64" t="s">
        <v>8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pans="1:13" ht="29.25" customHeight="1" x14ac:dyDescent="0.25">
      <c r="A30" s="71" t="s">
        <v>77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3" ht="16.5" x14ac:dyDescent="0.25">
      <c r="A31" s="64" t="s">
        <v>81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</row>
    <row r="32" spans="1:13" ht="16.5" x14ac:dyDescent="0.2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</row>
    <row r="33" spans="1:13" ht="18.75" x14ac:dyDescent="0.25">
      <c r="A33" s="66" t="s">
        <v>26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</row>
    <row r="34" spans="1:13" ht="16.5" x14ac:dyDescent="0.25">
      <c r="A34" s="82" t="s">
        <v>9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</row>
    <row r="35" spans="1:13" ht="33.75" customHeight="1" x14ac:dyDescent="0.25">
      <c r="A35" s="67" t="s">
        <v>10</v>
      </c>
      <c r="B35" s="68"/>
      <c r="C35" s="7" t="s">
        <v>11</v>
      </c>
      <c r="D35" s="7" t="s">
        <v>12</v>
      </c>
      <c r="E35" s="83" t="s">
        <v>13</v>
      </c>
      <c r="F35" s="83"/>
      <c r="G35" s="83"/>
      <c r="H35" s="96" t="s">
        <v>14</v>
      </c>
      <c r="I35" s="96"/>
      <c r="J35" s="96"/>
      <c r="K35" s="96"/>
      <c r="L35" s="96"/>
    </row>
    <row r="36" spans="1:13" ht="17.25" x14ac:dyDescent="0.25">
      <c r="A36" s="62" t="s">
        <v>54</v>
      </c>
      <c r="B36" s="63"/>
      <c r="C36" s="37">
        <v>0.7</v>
      </c>
      <c r="D36" s="26">
        <v>8000</v>
      </c>
      <c r="E36" s="61">
        <f>D36*C36</f>
        <v>5600</v>
      </c>
      <c r="F36" s="61"/>
      <c r="G36" s="61"/>
      <c r="H36" s="97"/>
      <c r="I36" s="97"/>
      <c r="J36" s="97"/>
      <c r="K36" s="97"/>
      <c r="L36" s="97"/>
    </row>
    <row r="37" spans="1:13" ht="17.25" x14ac:dyDescent="0.25">
      <c r="A37" s="62" t="s">
        <v>15</v>
      </c>
      <c r="B37" s="63"/>
      <c r="C37" s="8"/>
      <c r="D37" s="26"/>
      <c r="E37" s="61">
        <f>SUM(E38:G43)</f>
        <v>296900</v>
      </c>
      <c r="F37" s="61"/>
      <c r="G37" s="61"/>
      <c r="H37" s="97"/>
      <c r="I37" s="97"/>
      <c r="J37" s="97"/>
      <c r="K37" s="97"/>
      <c r="L37" s="97"/>
    </row>
    <row r="38" spans="1:13" ht="17.25" x14ac:dyDescent="0.25">
      <c r="A38" s="56" t="s">
        <v>55</v>
      </c>
      <c r="B38" s="57"/>
      <c r="C38" s="15">
        <v>1</v>
      </c>
      <c r="D38" s="27">
        <v>80000</v>
      </c>
      <c r="E38" s="50">
        <f>C38*D38</f>
        <v>80000</v>
      </c>
      <c r="F38" s="51"/>
      <c r="G38" s="52"/>
      <c r="H38" s="58"/>
      <c r="I38" s="59"/>
      <c r="J38" s="59"/>
      <c r="K38" s="59"/>
      <c r="L38" s="60"/>
    </row>
    <row r="39" spans="1:13" ht="52.5" customHeight="1" x14ac:dyDescent="0.25">
      <c r="A39" s="54" t="s">
        <v>96</v>
      </c>
      <c r="B39" s="55"/>
      <c r="C39" s="9">
        <v>1</v>
      </c>
      <c r="D39" s="20">
        <v>57500</v>
      </c>
      <c r="E39" s="49">
        <f t="shared" ref="E39" si="0">C39*D39</f>
        <v>57500</v>
      </c>
      <c r="F39" s="49"/>
      <c r="G39" s="49"/>
      <c r="H39" s="58"/>
      <c r="I39" s="59"/>
      <c r="J39" s="59"/>
      <c r="K39" s="59"/>
      <c r="L39" s="60"/>
    </row>
    <row r="40" spans="1:13" ht="39" customHeight="1" x14ac:dyDescent="0.25">
      <c r="A40" s="54" t="s">
        <v>86</v>
      </c>
      <c r="B40" s="55"/>
      <c r="C40" s="9">
        <v>1</v>
      </c>
      <c r="D40" s="20">
        <v>4400</v>
      </c>
      <c r="E40" s="49">
        <f>C40*D40</f>
        <v>4400</v>
      </c>
      <c r="F40" s="49"/>
      <c r="G40" s="49"/>
      <c r="H40" s="58"/>
      <c r="I40" s="59"/>
      <c r="J40" s="59"/>
      <c r="K40" s="59"/>
      <c r="L40" s="60"/>
    </row>
    <row r="41" spans="1:13" ht="34.5" customHeight="1" x14ac:dyDescent="0.25">
      <c r="A41" s="56" t="s">
        <v>87</v>
      </c>
      <c r="B41" s="57"/>
      <c r="C41" s="15">
        <v>1</v>
      </c>
      <c r="D41" s="27">
        <v>15000</v>
      </c>
      <c r="E41" s="50">
        <f>D41*C41</f>
        <v>15000</v>
      </c>
      <c r="F41" s="51"/>
      <c r="G41" s="52"/>
      <c r="H41" s="58"/>
      <c r="I41" s="59"/>
      <c r="J41" s="59"/>
      <c r="K41" s="59"/>
      <c r="L41" s="60"/>
    </row>
    <row r="42" spans="1:13" ht="17.25" customHeight="1" x14ac:dyDescent="0.25">
      <c r="A42" s="29" t="s">
        <v>88</v>
      </c>
      <c r="B42" s="30"/>
      <c r="C42" s="38">
        <f>10/20*C36*100</f>
        <v>35</v>
      </c>
      <c r="D42" s="27">
        <v>3000</v>
      </c>
      <c r="E42" s="50">
        <f t="shared" ref="E42:E43" si="1">C42*D42</f>
        <v>105000</v>
      </c>
      <c r="F42" s="51"/>
      <c r="G42" s="52"/>
      <c r="H42" s="40"/>
      <c r="I42" s="41"/>
      <c r="J42" s="41"/>
      <c r="K42" s="41"/>
      <c r="L42" s="42"/>
    </row>
    <row r="43" spans="1:13" ht="31.5" customHeight="1" x14ac:dyDescent="0.25">
      <c r="A43" s="54" t="s">
        <v>98</v>
      </c>
      <c r="B43" s="55"/>
      <c r="C43" s="38">
        <f>C36*100/2</f>
        <v>35</v>
      </c>
      <c r="D43" s="27">
        <v>1000</v>
      </c>
      <c r="E43" s="50">
        <f t="shared" si="1"/>
        <v>35000</v>
      </c>
      <c r="F43" s="51"/>
      <c r="G43" s="52"/>
      <c r="H43" s="40"/>
      <c r="I43" s="41"/>
      <c r="J43" s="41"/>
      <c r="K43" s="41"/>
      <c r="L43" s="42"/>
    </row>
    <row r="44" spans="1:13" ht="33.75" customHeight="1" x14ac:dyDescent="0.25">
      <c r="A44" s="98" t="s">
        <v>16</v>
      </c>
      <c r="B44" s="99"/>
      <c r="C44" s="8"/>
      <c r="D44" s="26"/>
      <c r="E44" s="61">
        <f>SUM(E45:G48)</f>
        <v>47015.600000000006</v>
      </c>
      <c r="F44" s="61"/>
      <c r="G44" s="61"/>
      <c r="H44" s="97"/>
      <c r="I44" s="97"/>
      <c r="J44" s="97"/>
      <c r="K44" s="97"/>
      <c r="L44" s="97"/>
    </row>
    <row r="45" spans="1:13" ht="17.25" x14ac:dyDescent="0.25">
      <c r="A45" s="54" t="s">
        <v>89</v>
      </c>
      <c r="B45" s="55"/>
      <c r="C45" s="34">
        <f>C36*100*0.1</f>
        <v>7</v>
      </c>
      <c r="D45" s="33">
        <f>2430.8</f>
        <v>2430.8000000000002</v>
      </c>
      <c r="E45" s="49">
        <f>C45*D45</f>
        <v>17015.600000000002</v>
      </c>
      <c r="F45" s="49"/>
      <c r="G45" s="49"/>
      <c r="H45" s="46"/>
      <c r="I45" s="47"/>
      <c r="J45" s="47"/>
      <c r="K45" s="47"/>
      <c r="L45" s="48"/>
    </row>
    <row r="46" spans="1:13" ht="22.5" customHeight="1" x14ac:dyDescent="0.25">
      <c r="A46" s="29" t="s">
        <v>90</v>
      </c>
      <c r="B46" s="30"/>
      <c r="C46" s="33" t="s">
        <v>83</v>
      </c>
      <c r="D46" s="33">
        <v>60</v>
      </c>
      <c r="E46" s="49">
        <v>25000</v>
      </c>
      <c r="F46" s="49"/>
      <c r="G46" s="49"/>
      <c r="H46" s="40"/>
      <c r="I46" s="41"/>
      <c r="J46" s="41"/>
      <c r="K46" s="41"/>
      <c r="L46" s="42"/>
    </row>
    <row r="47" spans="1:13" ht="15.75" customHeight="1" x14ac:dyDescent="0.25">
      <c r="A47" s="122" t="s">
        <v>85</v>
      </c>
      <c r="B47" s="123"/>
      <c r="C47" s="126" t="s">
        <v>83</v>
      </c>
      <c r="D47" s="126" t="s">
        <v>83</v>
      </c>
      <c r="E47" s="116">
        <v>5000</v>
      </c>
      <c r="F47" s="117"/>
      <c r="G47" s="118"/>
      <c r="H47" s="43"/>
      <c r="I47" s="44"/>
      <c r="J47" s="44"/>
      <c r="K47" s="44"/>
      <c r="L47" s="45"/>
    </row>
    <row r="48" spans="1:13" ht="12.75" customHeight="1" x14ac:dyDescent="0.25">
      <c r="A48" s="124"/>
      <c r="B48" s="125"/>
      <c r="C48" s="127"/>
      <c r="D48" s="127"/>
      <c r="E48" s="119"/>
      <c r="F48" s="120"/>
      <c r="G48" s="121"/>
      <c r="H48" s="46"/>
      <c r="I48" s="47"/>
      <c r="J48" s="47"/>
      <c r="K48" s="47"/>
      <c r="L48" s="48"/>
    </row>
    <row r="49" spans="1:14" ht="12" customHeight="1" x14ac:dyDescent="0.25">
      <c r="A49" s="62" t="s">
        <v>17</v>
      </c>
      <c r="B49" s="63"/>
      <c r="C49" s="35"/>
      <c r="D49" s="36"/>
      <c r="E49" s="85">
        <f>E44+E37+E36</f>
        <v>349515.6</v>
      </c>
      <c r="F49" s="86"/>
      <c r="G49" s="87"/>
      <c r="H49" s="62"/>
      <c r="I49" s="88"/>
      <c r="J49" s="88"/>
      <c r="K49" s="88"/>
      <c r="L49" s="63"/>
    </row>
    <row r="50" spans="1:14" ht="24" customHeight="1" x14ac:dyDescent="0.25">
      <c r="A50" s="82" t="s">
        <v>51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</row>
    <row r="51" spans="1:14" ht="26.25" customHeight="1" x14ac:dyDescent="0.25">
      <c r="A51" s="13" t="s">
        <v>18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4" x14ac:dyDescent="0.25">
      <c r="A52" s="78" t="s">
        <v>19</v>
      </c>
      <c r="B52" s="114"/>
      <c r="C52" s="79"/>
      <c r="D52" s="110" t="s">
        <v>32</v>
      </c>
      <c r="E52" s="112" t="s">
        <v>79</v>
      </c>
      <c r="F52" s="100" t="s">
        <v>20</v>
      </c>
      <c r="G52" s="78" t="s">
        <v>34</v>
      </c>
      <c r="H52" s="79"/>
      <c r="I52" s="78" t="s">
        <v>21</v>
      </c>
      <c r="J52" s="79"/>
      <c r="K52" s="78" t="s">
        <v>33</v>
      </c>
      <c r="L52" s="79"/>
    </row>
    <row r="53" spans="1:14" ht="47.25" customHeight="1" x14ac:dyDescent="0.25">
      <c r="A53" s="80"/>
      <c r="B53" s="115"/>
      <c r="C53" s="81"/>
      <c r="D53" s="111"/>
      <c r="E53" s="113"/>
      <c r="F53" s="101"/>
      <c r="G53" s="80"/>
      <c r="H53" s="81"/>
      <c r="I53" s="80"/>
      <c r="J53" s="81"/>
      <c r="K53" s="80"/>
      <c r="L53" s="81"/>
    </row>
    <row r="54" spans="1:14" ht="45" customHeight="1" x14ac:dyDescent="0.3">
      <c r="A54" s="90">
        <v>1</v>
      </c>
      <c r="B54" s="95"/>
      <c r="C54" s="91"/>
      <c r="D54" s="11">
        <v>2</v>
      </c>
      <c r="E54" s="12">
        <v>3</v>
      </c>
      <c r="F54" s="12">
        <v>4</v>
      </c>
      <c r="G54" s="90">
        <v>5</v>
      </c>
      <c r="H54" s="91"/>
      <c r="I54" s="90">
        <v>6</v>
      </c>
      <c r="J54" s="91"/>
      <c r="K54" s="108">
        <v>7</v>
      </c>
      <c r="L54" s="109"/>
    </row>
    <row r="55" spans="1:14" ht="17.25" x14ac:dyDescent="0.25">
      <c r="A55" s="54" t="s">
        <v>84</v>
      </c>
      <c r="B55" s="94"/>
      <c r="C55" s="55"/>
      <c r="D55" s="12" t="s">
        <v>39</v>
      </c>
      <c r="E55" s="31">
        <f>310*C36*100</f>
        <v>21700</v>
      </c>
      <c r="F55" s="19">
        <v>24</v>
      </c>
      <c r="G55" s="92">
        <f>E55*F55</f>
        <v>520800</v>
      </c>
      <c r="H55" s="93"/>
      <c r="I55" s="53">
        <f>K55/E55</f>
        <v>2.1666175115207378</v>
      </c>
      <c r="J55" s="53"/>
      <c r="K55" s="89">
        <f>E44</f>
        <v>47015.600000000006</v>
      </c>
      <c r="L55" s="89"/>
    </row>
    <row r="56" spans="1:14" ht="17.25" x14ac:dyDescent="0.3">
      <c r="A56" s="90" t="s">
        <v>56</v>
      </c>
      <c r="B56" s="95"/>
      <c r="C56" s="91"/>
      <c r="D56" s="9"/>
      <c r="E56" s="32">
        <f>SUM(E55:E55)</f>
        <v>21700</v>
      </c>
      <c r="F56" s="19" t="s">
        <v>22</v>
      </c>
      <c r="G56" s="92">
        <f>SUM(G55:G55)</f>
        <v>520800</v>
      </c>
      <c r="H56" s="93"/>
      <c r="I56" s="90" t="s">
        <v>22</v>
      </c>
      <c r="J56" s="91"/>
      <c r="K56" s="103">
        <f>SUM(K55:K55)</f>
        <v>47015.600000000006</v>
      </c>
      <c r="L56" s="104"/>
    </row>
    <row r="57" spans="1:14" ht="17.25" x14ac:dyDescent="0.3">
      <c r="A57" s="21"/>
      <c r="B57" s="21"/>
      <c r="C57" s="21"/>
      <c r="D57" s="22"/>
      <c r="E57" s="23"/>
      <c r="F57" s="24"/>
      <c r="G57" s="24"/>
      <c r="H57" s="24"/>
      <c r="I57" s="21"/>
      <c r="J57" s="21"/>
      <c r="K57" s="25"/>
      <c r="L57" s="25"/>
    </row>
    <row r="58" spans="1:14" ht="18.75" x14ac:dyDescent="0.25">
      <c r="A58" s="77" t="s">
        <v>76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</row>
    <row r="59" spans="1:14" x14ac:dyDescent="0.25">
      <c r="A59" s="16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39"/>
      <c r="M59" s="39"/>
    </row>
    <row r="60" spans="1:14" ht="15.75" x14ac:dyDescent="0.25">
      <c r="A60" s="17" t="s">
        <v>57</v>
      </c>
      <c r="B60" s="17" t="s">
        <v>58</v>
      </c>
      <c r="C60" s="17" t="s">
        <v>70</v>
      </c>
      <c r="D60" s="17" t="s">
        <v>59</v>
      </c>
      <c r="E60" s="17" t="s">
        <v>60</v>
      </c>
      <c r="F60" s="17" t="s">
        <v>71</v>
      </c>
      <c r="G60" s="17" t="s">
        <v>61</v>
      </c>
      <c r="H60" s="17" t="s">
        <v>91</v>
      </c>
      <c r="I60" s="17" t="s">
        <v>92</v>
      </c>
      <c r="J60" s="17" t="s">
        <v>93</v>
      </c>
      <c r="K60" s="18" t="s">
        <v>94</v>
      </c>
      <c r="L60" s="18" t="s">
        <v>95</v>
      </c>
      <c r="M60" s="18" t="s">
        <v>69</v>
      </c>
      <c r="N60" s="18" t="s">
        <v>62</v>
      </c>
    </row>
    <row r="61" spans="1:14" ht="15.75" customHeight="1" x14ac:dyDescent="0.25">
      <c r="A61" s="28" t="s">
        <v>63</v>
      </c>
      <c r="B61" s="28">
        <f>B62+B63</f>
        <v>350000</v>
      </c>
      <c r="C61" s="28"/>
      <c r="D61" s="28"/>
      <c r="E61" s="28"/>
      <c r="F61" s="28"/>
      <c r="G61" s="28">
        <f>G62+G63</f>
        <v>520800</v>
      </c>
      <c r="H61" s="28" t="s">
        <v>83</v>
      </c>
      <c r="I61" s="28"/>
      <c r="J61" s="28"/>
      <c r="K61" s="28"/>
      <c r="L61" s="28" t="s">
        <v>83</v>
      </c>
      <c r="M61" s="28" t="s">
        <v>83</v>
      </c>
      <c r="N61" s="28">
        <f>SUM(B61:M61)</f>
        <v>870800</v>
      </c>
    </row>
    <row r="62" spans="1:14" ht="17.25" x14ac:dyDescent="0.25">
      <c r="A62" s="28" t="s">
        <v>73</v>
      </c>
      <c r="B62" s="28">
        <v>350000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>
        <f t="shared" ref="N62:N72" si="2">SUM(B62:M62)</f>
        <v>350000</v>
      </c>
    </row>
    <row r="63" spans="1:14" ht="17.25" x14ac:dyDescent="0.25">
      <c r="A63" s="28" t="s">
        <v>74</v>
      </c>
      <c r="B63" s="28"/>
      <c r="C63" s="28"/>
      <c r="D63" s="28"/>
      <c r="E63" s="28"/>
      <c r="F63" s="28"/>
      <c r="G63" s="28">
        <f>G56</f>
        <v>520800</v>
      </c>
      <c r="H63" s="28"/>
      <c r="I63" s="28"/>
      <c r="J63" s="28"/>
      <c r="K63" s="28"/>
      <c r="L63" s="28"/>
      <c r="M63" s="28" t="s">
        <v>83</v>
      </c>
      <c r="N63" s="28">
        <f t="shared" si="2"/>
        <v>520800</v>
      </c>
    </row>
    <row r="64" spans="1:14" ht="17.25" x14ac:dyDescent="0.25">
      <c r="A64" s="28" t="s">
        <v>64</v>
      </c>
      <c r="B64" s="28">
        <f>B67+B68+B69+B70+B71+B66+B65</f>
        <v>354025.6</v>
      </c>
      <c r="C64" s="28">
        <f t="shared" ref="C64:G64" si="3">C67+C68+C69+C70+C71</f>
        <v>1050</v>
      </c>
      <c r="D64" s="28">
        <f t="shared" si="3"/>
        <v>2175</v>
      </c>
      <c r="E64" s="28">
        <f t="shared" si="3"/>
        <v>975</v>
      </c>
      <c r="F64" s="28">
        <f t="shared" si="3"/>
        <v>0</v>
      </c>
      <c r="G64" s="28">
        <f t="shared" si="3"/>
        <v>32448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f>M67+M68+M69+M70+M71</f>
        <v>0</v>
      </c>
      <c r="N64" s="28">
        <f t="shared" si="2"/>
        <v>390673.6</v>
      </c>
    </row>
    <row r="65" spans="1:14" ht="15" customHeight="1" x14ac:dyDescent="0.25">
      <c r="A65" s="28" t="s">
        <v>80</v>
      </c>
      <c r="B65" s="28">
        <f>E36</f>
        <v>5600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>
        <f t="shared" si="2"/>
        <v>5600</v>
      </c>
    </row>
    <row r="66" spans="1:14" ht="15" customHeight="1" x14ac:dyDescent="0.25">
      <c r="A66" s="28" t="s">
        <v>75</v>
      </c>
      <c r="B66" s="28">
        <f>E37</f>
        <v>296900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>
        <f t="shared" si="2"/>
        <v>296900</v>
      </c>
    </row>
    <row r="67" spans="1:14" ht="17.25" x14ac:dyDescent="0.25">
      <c r="A67" s="28" t="s">
        <v>65</v>
      </c>
      <c r="B67" s="28">
        <f>E44</f>
        <v>47015.600000000006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>
        <f t="shared" si="2"/>
        <v>47015.600000000006</v>
      </c>
    </row>
    <row r="68" spans="1:14" ht="17.25" x14ac:dyDescent="0.25">
      <c r="A68" s="28" t="s">
        <v>66</v>
      </c>
      <c r="B68" s="28">
        <f>250/0.5*C36</f>
        <v>350</v>
      </c>
      <c r="C68" s="28">
        <f>750/0.5*C36</f>
        <v>1050</v>
      </c>
      <c r="D68" s="28">
        <v>975</v>
      </c>
      <c r="E68" s="28">
        <v>975</v>
      </c>
      <c r="F68" s="28"/>
      <c r="G68" s="28"/>
      <c r="H68" s="28" t="s">
        <v>83</v>
      </c>
      <c r="I68" s="28" t="s">
        <v>83</v>
      </c>
      <c r="J68" s="28" t="s">
        <v>83</v>
      </c>
      <c r="K68" s="28" t="s">
        <v>83</v>
      </c>
      <c r="L68" s="28"/>
      <c r="M68" s="28"/>
      <c r="N68" s="28">
        <f t="shared" si="2"/>
        <v>3350</v>
      </c>
    </row>
    <row r="69" spans="1:14" ht="17.25" x14ac:dyDescent="0.25">
      <c r="A69" s="28" t="s">
        <v>72</v>
      </c>
      <c r="B69" s="28">
        <v>2160</v>
      </c>
      <c r="C69" s="28"/>
      <c r="D69" s="28">
        <v>1200</v>
      </c>
      <c r="E69" s="28"/>
      <c r="F69" s="28"/>
      <c r="G69" s="28">
        <v>1200</v>
      </c>
      <c r="H69" s="28"/>
      <c r="I69" s="28"/>
      <c r="J69" s="28"/>
      <c r="K69" s="28"/>
      <c r="L69" s="28"/>
      <c r="M69" s="28"/>
      <c r="N69" s="28">
        <f t="shared" si="2"/>
        <v>4560</v>
      </c>
    </row>
    <row r="70" spans="1:14" ht="17.25" x14ac:dyDescent="0.25">
      <c r="A70" s="28" t="s">
        <v>67</v>
      </c>
      <c r="B70" s="28">
        <v>2000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>
        <f t="shared" si="2"/>
        <v>2000</v>
      </c>
    </row>
    <row r="71" spans="1:14" ht="17.25" x14ac:dyDescent="0.25">
      <c r="A71" s="28" t="s">
        <v>78</v>
      </c>
      <c r="B71" s="28"/>
      <c r="C71" s="28"/>
      <c r="D71" s="28"/>
      <c r="E71" s="28"/>
      <c r="F71" s="28"/>
      <c r="G71" s="28">
        <f>G61*0.06</f>
        <v>31248</v>
      </c>
      <c r="H71" s="28"/>
      <c r="I71" s="28"/>
      <c r="J71" s="28"/>
      <c r="K71" s="28"/>
      <c r="L71" s="28" t="s">
        <v>83</v>
      </c>
      <c r="M71" s="28"/>
      <c r="N71" s="28">
        <f t="shared" si="2"/>
        <v>31248</v>
      </c>
    </row>
    <row r="72" spans="1:14" ht="17.25" x14ac:dyDescent="0.25">
      <c r="A72" s="28" t="s">
        <v>68</v>
      </c>
      <c r="B72" s="28">
        <f>B61-B64</f>
        <v>-4025.5999999999767</v>
      </c>
      <c r="C72" s="28">
        <f t="shared" ref="C72:K72" si="4">C61-C64</f>
        <v>-1050</v>
      </c>
      <c r="D72" s="28">
        <f t="shared" si="4"/>
        <v>-2175</v>
      </c>
      <c r="E72" s="28">
        <f t="shared" si="4"/>
        <v>-975</v>
      </c>
      <c r="F72" s="28">
        <f t="shared" si="4"/>
        <v>0</v>
      </c>
      <c r="G72" s="28">
        <f t="shared" si="4"/>
        <v>488352</v>
      </c>
      <c r="H72" s="28">
        <v>0</v>
      </c>
      <c r="I72" s="28">
        <f t="shared" si="4"/>
        <v>0</v>
      </c>
      <c r="J72" s="28">
        <f t="shared" si="4"/>
        <v>0</v>
      </c>
      <c r="K72" s="28">
        <f t="shared" si="4"/>
        <v>0</v>
      </c>
      <c r="L72" s="28" t="s">
        <v>83</v>
      </c>
      <c r="M72" s="28"/>
      <c r="N72" s="28">
        <f t="shared" si="2"/>
        <v>480126.4</v>
      </c>
    </row>
    <row r="73" spans="1:14" ht="16.5" x14ac:dyDescent="0.25">
      <c r="A73" s="3"/>
      <c r="B73" s="3"/>
    </row>
    <row r="74" spans="1:14" ht="17.25" x14ac:dyDescent="0.3">
      <c r="A74" s="14" t="s">
        <v>38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4" ht="17.25" x14ac:dyDescent="0.3">
      <c r="A75" s="4" t="s">
        <v>36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4" ht="15.75" customHeight="1" x14ac:dyDescent="0.3">
      <c r="A76" s="14" t="s">
        <v>37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4" ht="17.25" x14ac:dyDescent="0.3">
      <c r="A77" s="1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4" ht="17.25" x14ac:dyDescent="0.3">
      <c r="A78" s="102" t="s">
        <v>27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2"/>
    </row>
    <row r="79" spans="1:14" ht="17.25" customHeight="1" x14ac:dyDescent="0.3">
      <c r="A79" s="5" t="s">
        <v>28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4" ht="17.25" x14ac:dyDescent="0.3">
      <c r="A80" s="5" t="s">
        <v>29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3" ht="17.25" x14ac:dyDescent="0.3">
      <c r="A81" s="5" t="s">
        <v>30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8.75" customHeight="1" x14ac:dyDescent="0.3">
      <c r="A82" s="5" t="s">
        <v>31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7.2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7.2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7.2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7.2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3" x14ac:dyDescent="0.25">
      <c r="M87" s="10"/>
    </row>
    <row r="93" spans="1:13" ht="40.5" customHeight="1" x14ac:dyDescent="0.25"/>
  </sheetData>
  <mergeCells count="101">
    <mergeCell ref="A49:B49"/>
    <mergeCell ref="A54:C54"/>
    <mergeCell ref="A52:C53"/>
    <mergeCell ref="E47:G48"/>
    <mergeCell ref="A47:B48"/>
    <mergeCell ref="C47:C48"/>
    <mergeCell ref="D47:D48"/>
    <mergeCell ref="I52:J53"/>
    <mergeCell ref="I54:J54"/>
    <mergeCell ref="A78:L78"/>
    <mergeCell ref="K56:L56"/>
    <mergeCell ref="G55:H55"/>
    <mergeCell ref="A5:M5"/>
    <mergeCell ref="A6:M6"/>
    <mergeCell ref="A7:M7"/>
    <mergeCell ref="A8:M8"/>
    <mergeCell ref="A9:M9"/>
    <mergeCell ref="A12:M12"/>
    <mergeCell ref="A13:M13"/>
    <mergeCell ref="A15:M15"/>
    <mergeCell ref="A11:M11"/>
    <mergeCell ref="A10:M10"/>
    <mergeCell ref="A26:L26"/>
    <mergeCell ref="A27:L27"/>
    <mergeCell ref="B59:C59"/>
    <mergeCell ref="D59:E59"/>
    <mergeCell ref="F59:G59"/>
    <mergeCell ref="H59:I59"/>
    <mergeCell ref="J59:K59"/>
    <mergeCell ref="K54:L54"/>
    <mergeCell ref="D52:D53"/>
    <mergeCell ref="E52:E53"/>
    <mergeCell ref="I56:J56"/>
    <mergeCell ref="A2:L2"/>
    <mergeCell ref="A58:L58"/>
    <mergeCell ref="K52:L53"/>
    <mergeCell ref="A34:L34"/>
    <mergeCell ref="A50:L50"/>
    <mergeCell ref="E35:G35"/>
    <mergeCell ref="E36:G36"/>
    <mergeCell ref="A28:L28"/>
    <mergeCell ref="E49:G49"/>
    <mergeCell ref="H49:L49"/>
    <mergeCell ref="K55:L55"/>
    <mergeCell ref="G52:H53"/>
    <mergeCell ref="G54:H54"/>
    <mergeCell ref="G56:H56"/>
    <mergeCell ref="A55:C55"/>
    <mergeCell ref="A56:C56"/>
    <mergeCell ref="A4:L4"/>
    <mergeCell ref="H35:L35"/>
    <mergeCell ref="H36:L36"/>
    <mergeCell ref="H44:L44"/>
    <mergeCell ref="A44:B44"/>
    <mergeCell ref="E37:G37"/>
    <mergeCell ref="H37:L37"/>
    <mergeCell ref="F52:F53"/>
    <mergeCell ref="A14:M14"/>
    <mergeCell ref="A17:M17"/>
    <mergeCell ref="A18:M18"/>
    <mergeCell ref="A29:M29"/>
    <mergeCell ref="A30:M30"/>
    <mergeCell ref="A19:M19"/>
    <mergeCell ref="A16:M16"/>
    <mergeCell ref="D25:E25"/>
    <mergeCell ref="D24:E24"/>
    <mergeCell ref="A21:M21"/>
    <mergeCell ref="A22:L22"/>
    <mergeCell ref="A20:M20"/>
    <mergeCell ref="A37:B37"/>
    <mergeCell ref="A31:M31"/>
    <mergeCell ref="A32:M32"/>
    <mergeCell ref="A33:M33"/>
    <mergeCell ref="H40:L40"/>
    <mergeCell ref="A38:B38"/>
    <mergeCell ref="E38:G38"/>
    <mergeCell ref="A35:B35"/>
    <mergeCell ref="A36:B36"/>
    <mergeCell ref="A45:B45"/>
    <mergeCell ref="A39:B39"/>
    <mergeCell ref="A41:B41"/>
    <mergeCell ref="A40:B40"/>
    <mergeCell ref="H38:L38"/>
    <mergeCell ref="H39:L39"/>
    <mergeCell ref="A43:B43"/>
    <mergeCell ref="H43:L43"/>
    <mergeCell ref="H42:L42"/>
    <mergeCell ref="H41:L41"/>
    <mergeCell ref="E44:G44"/>
    <mergeCell ref="L59:M59"/>
    <mergeCell ref="H46:L46"/>
    <mergeCell ref="H47:L48"/>
    <mergeCell ref="E46:G46"/>
    <mergeCell ref="E39:G39"/>
    <mergeCell ref="E41:G41"/>
    <mergeCell ref="E40:G40"/>
    <mergeCell ref="E42:G42"/>
    <mergeCell ref="E43:G43"/>
    <mergeCell ref="H45:L45"/>
    <mergeCell ref="E45:G45"/>
    <mergeCell ref="I55:J55"/>
  </mergeCells>
  <phoneticPr fontId="12" type="noConversion"/>
  <hyperlinks>
    <hyperlink ref="A75" r:id="rId1" display="mailto:crp-48@list.ru"/>
  </hyperlinks>
  <pageMargins left="0.39370078740157483" right="0.43307086614173229" top="0.78740157480314965" bottom="0.3937007874015748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2023-03-24T09:16:28Z</dcterms:modified>
</cp:coreProperties>
</file>