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" i="1" l="1"/>
  <c r="C42" i="1"/>
  <c r="E52" i="1"/>
  <c r="C40" i="1" l="1"/>
  <c r="C39" i="1"/>
  <c r="C58" i="1" l="1"/>
  <c r="G58" i="1"/>
  <c r="H58" i="1"/>
  <c r="I58" i="1"/>
  <c r="J58" i="1"/>
  <c r="K58" i="1"/>
  <c r="L58" i="1"/>
  <c r="M58" i="1"/>
  <c r="E36" i="1" l="1"/>
  <c r="B62" i="1" s="1"/>
  <c r="C43" i="1" l="1"/>
  <c r="C44" i="1"/>
  <c r="C45" i="1"/>
  <c r="G52" i="1" l="1"/>
  <c r="E60" i="1" l="1"/>
  <c r="D60" i="1"/>
  <c r="F60" i="1"/>
  <c r="F68" i="1" l="1"/>
  <c r="F58" i="1"/>
  <c r="D68" i="1"/>
  <c r="D58" i="1"/>
  <c r="E68" i="1"/>
  <c r="E58" i="1"/>
  <c r="E39" i="1"/>
  <c r="E38" i="1"/>
  <c r="E43" i="1" l="1"/>
  <c r="E44" i="1"/>
  <c r="N59" i="1" l="1"/>
  <c r="N60" i="1"/>
  <c r="N62" i="1" l="1"/>
  <c r="B58" i="1" l="1"/>
  <c r="N58" i="1" s="1"/>
  <c r="N65" i="1"/>
  <c r="N66" i="1"/>
  <c r="N67" i="1"/>
  <c r="M61" i="1"/>
  <c r="C61" i="1"/>
  <c r="C69" i="1" s="1"/>
  <c r="D61" i="1"/>
  <c r="D69" i="1" s="1"/>
  <c r="E61" i="1"/>
  <c r="E69" i="1" s="1"/>
  <c r="F61" i="1"/>
  <c r="F69" i="1" s="1"/>
  <c r="G61" i="1"/>
  <c r="G69" i="1" s="1"/>
  <c r="H61" i="1"/>
  <c r="H69" i="1" s="1"/>
  <c r="I61" i="1"/>
  <c r="I69" i="1" s="1"/>
  <c r="J61" i="1"/>
  <c r="J69" i="1" s="1"/>
  <c r="K61" i="1"/>
  <c r="K69" i="1" s="1"/>
  <c r="E45" i="1"/>
  <c r="E40" i="1" l="1"/>
  <c r="E37" i="1" l="1"/>
  <c r="B63" i="1" s="1"/>
  <c r="N63" i="1" s="1"/>
  <c r="E42" i="1"/>
  <c r="E41" i="1" l="1"/>
  <c r="B64" i="1" s="1"/>
  <c r="E53" i="1"/>
  <c r="N64" i="1" l="1"/>
  <c r="K52" i="1"/>
  <c r="I52" i="1" s="1"/>
  <c r="E46" i="1"/>
  <c r="G53" i="1"/>
  <c r="B61" i="1" l="1"/>
  <c r="B69" i="1" s="1"/>
  <c r="K53" i="1"/>
  <c r="L61" i="1" l="1"/>
  <c r="L69" i="1" s="1"/>
  <c r="N68" i="1"/>
  <c r="N61" i="1" l="1"/>
  <c r="N69" i="1" s="1"/>
</calcChain>
</file>

<file path=xl/sharedStrings.xml><?xml version="1.0" encoding="utf-8"?>
<sst xmlns="http://schemas.openxmlformats.org/spreadsheetml/2006/main" count="98" uniqueCount="96">
  <si>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</si>
  <si>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</si>
  <si>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</si>
  <si>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</si>
  <si>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</si>
  <si>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</si>
  <si>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</si>
  <si>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</si>
  <si>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</si>
  <si>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</si>
  <si>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</si>
  <si>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</si>
  <si>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</si>
  <si>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</si>
  <si>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</si>
  <si>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</si>
  <si>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</si>
  <si>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</si>
  <si>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</si>
  <si>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</si>
  <si>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</si>
  <si>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</si>
  <si>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</si>
  <si>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</si>
  <si>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</si>
  <si>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</si>
  <si>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</si>
  <si>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</si>
  <si>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</si>
  <si>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</si>
  <si>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</si>
  <si>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</si>
  <si>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</si>
  <si>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</si>
  <si>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</si>
  <si>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</si>
  <si>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</si>
  <si>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</si>
  <si>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</si>
  <si>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</si>
  <si>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</si>
  <si>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</si>
  <si>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</si>
  <si>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</si>
  <si>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</si>
  <si>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</si>
  <si>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</si>
  <si>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</si>
  <si>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</si>
  <si>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</si>
  <si>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</si>
  <si>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</si>
  <si>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Название проекта  Выращивание овощей 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</si>
  <si>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</si>
  <si>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</si>
  <si>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</si>
  <si>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</si>
  <si>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</si>
  <si>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</si>
  <si>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</si>
  <si>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</si>
  <si>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</si>
  <si>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</si>
  <si>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</si>
  <si>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</si>
  <si>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</si>
  <si>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</si>
  <si>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</si>
  <si>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</si>
  <si>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</si>
  <si>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</si>
  <si>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</si>
  <si>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</si>
  <si>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</si>
  <si>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</si>
  <si>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</si>
  <si>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</si>
  <si>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</si>
  <si>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</si>
  <si>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</si>
  <si>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</si>
  <si>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</si>
  <si>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описание производимого товара (работ, услуг) Выращивание кабачков</t>
  </si>
  <si>
    <t>Нитроаммофоска, кг</t>
  </si>
  <si>
    <t>Навоз (коровяк), куб.</t>
  </si>
  <si>
    <t>Биогумус, кг.</t>
  </si>
  <si>
    <t>Прицеп-телега для мотоблока</t>
  </si>
  <si>
    <t>Тара (ящики) 600*400*250</t>
  </si>
  <si>
    <t>Аренда (не более 15%), га</t>
  </si>
  <si>
    <t>октябрь</t>
  </si>
  <si>
    <t>Капельный полив на 100 м</t>
  </si>
  <si>
    <t>Имеющееся оборудование/имущество для бизнеса: мотоблок, комплект навесного оборудования к мотоблоку, закупленные в рамках предыдущего соцконтракта</t>
  </si>
  <si>
    <t>Рынки сбыта, наличие договоров поставки товара (работ, услуг): Агрегатор поставок продукции в розничные сети, сельскохозяйственный потребительский кооператив (не менее 30% продукции)</t>
  </si>
  <si>
    <r>
      <t xml:space="preserve">БИЗНЕС-ПЛАН
</t>
    </r>
    <r>
      <rPr>
        <sz val="11"/>
        <color theme="1"/>
        <rFont val="Times New Roman"/>
        <family val="1"/>
        <charset val="204"/>
      </rPr>
      <t>(региональный соцконтракт для многодетных семей, получивших соцконтракт на открытие ИП в сфере сельского хозяйства)</t>
    </r>
  </si>
  <si>
    <t>Семена кабачков "Искандер F1" в упаковке по 500 шт, шт.</t>
  </si>
  <si>
    <t>Кабачки на продажу (500 кг * 30 сот)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</si>
</sst>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9"/>
  <sheetViews>
    <sheetView tabSelected="1" view="pageLayout" zoomScaleNormal="91" workbookViewId="0">
      <selection activeCell="B60" sqref="B60"/>
    </sheetView>
  </sheetViews>
  <sheetFormatPr defaultRowHeight="15" x14ac:dyDescent="0.25"/>
  <cols>
    <col min="1" max="1" width="28.85546875" customWidth="1"/>
    <col min="2" max="2" width="10.42578125" customWidth="1"/>
    <col min="3" max="3" width="8.42578125" customWidth="1"/>
    <col min="4" max="4" width="9.42578125" customWidth="1"/>
    <col min="5" max="5" width="10.140625" customWidth="1"/>
    <col min="6" max="6" width="10" customWidth="1"/>
    <col min="7" max="7" width="6.28515625" customWidth="1"/>
    <col min="8" max="8" width="6.42578125" customWidth="1"/>
    <col min="9" max="9" width="7" customWidth="1"/>
    <col min="10" max="10" width="7.5703125" customWidth="1"/>
    <col min="11" max="11" width="7.28515625" customWidth="1"/>
    <col min="12" max="12" width="8.140625" customWidth="1"/>
    <col min="13" max="13" width="6.28515625" customWidth="1"/>
    <col min="14" max="14" width="11.28515625" customWidth="1"/>
  </cols>
  <sheetData>
    <row r="2" spans="1:13" ht="32.25" customHeight="1" x14ac:dyDescent="0.25">
      <c r="A2" s="53" t="s">
        <v>93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8.75" x14ac:dyDescent="0.25">
      <c r="A3" s="1"/>
    </row>
    <row r="4" spans="1:13" ht="18.75" x14ac:dyDescent="0.25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ht="16.5" x14ac:dyDescent="0.25">
      <c r="A5" s="40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6.5" x14ac:dyDescent="0.25">
      <c r="A6" s="40" t="s">
        <v>40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6.5" x14ac:dyDescent="0.25">
      <c r="A7" s="40" t="s">
        <v>41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6.5" x14ac:dyDescent="0.25">
      <c r="A8" s="38" t="s">
        <v>42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6.5" x14ac:dyDescent="0.25">
      <c r="A9" s="38" t="s">
        <v>43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8.75" customHeight="1" x14ac:dyDescent="0.25">
      <c r="A10" s="87" t="s">
        <v>44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6.5" x14ac:dyDescent="0.25">
      <c r="A11" s="40" t="s">
        <v>45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6.5" x14ac:dyDescent="0.25">
      <c r="A12" s="40" t="s">
        <v>46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6.5" x14ac:dyDescent="0.25">
      <c r="A13" s="40" t="s">
        <v>47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8.75" x14ac:dyDescent="0.25">
      <c r="A14" s="37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6.5" x14ac:dyDescent="0.25">
      <c r="A15" s="87" t="s">
        <v>52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6.5" x14ac:dyDescent="0.25">
      <c r="A16" s="42" t="s">
        <v>51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6.5" x14ac:dyDescent="0.25">
      <c r="A17" s="38" t="s">
        <v>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6.5" x14ac:dyDescent="0.25">
      <c r="A18" s="39" t="s">
        <v>48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" customHeight="1" x14ac:dyDescent="0.25">
      <c r="A19" s="40" t="s">
        <v>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6.5" x14ac:dyDescent="0.25">
      <c r="A20" s="46" t="s">
        <v>82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33.75" customHeight="1" x14ac:dyDescent="0.25">
      <c r="A21" s="41" t="s">
        <v>91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8.75" x14ac:dyDescent="0.25">
      <c r="A22" s="45" t="s">
        <v>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3</v>
      </c>
      <c r="B24" s="7" t="s">
        <v>4</v>
      </c>
      <c r="C24" s="7" t="s">
        <v>5</v>
      </c>
      <c r="D24" s="44" t="s">
        <v>6</v>
      </c>
      <c r="E24" s="44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49</v>
      </c>
      <c r="B25" s="12">
        <v>0</v>
      </c>
      <c r="C25" s="12">
        <v>0</v>
      </c>
      <c r="D25" s="43" t="s">
        <v>49</v>
      </c>
      <c r="E25" s="43"/>
      <c r="F25" s="2"/>
      <c r="G25" s="2"/>
      <c r="H25" s="2"/>
      <c r="I25" s="2"/>
      <c r="J25" s="2"/>
      <c r="K25" s="2"/>
      <c r="L25" s="2"/>
    </row>
    <row r="26" spans="1:13" ht="16.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3" ht="16.5" x14ac:dyDescent="0.25">
      <c r="A27" s="88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3" ht="18.75" x14ac:dyDescent="0.25">
      <c r="A28" s="61" t="s">
        <v>24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3" ht="16.5" x14ac:dyDescent="0.25">
      <c r="A29" s="40" t="s">
        <v>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29.25" customHeight="1" x14ac:dyDescent="0.25">
      <c r="A30" s="41" t="s">
        <v>92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6.5" x14ac:dyDescent="0.25">
      <c r="A31" s="40" t="s">
        <v>81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6.5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18.75" x14ac:dyDescent="0.25">
      <c r="A33" s="37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6.5" x14ac:dyDescent="0.25">
      <c r="A34" s="59" t="s">
        <v>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3" ht="33" x14ac:dyDescent="0.25">
      <c r="A35" s="81" t="s">
        <v>9</v>
      </c>
      <c r="B35" s="82"/>
      <c r="C35" s="7" t="s">
        <v>10</v>
      </c>
      <c r="D35" s="7" t="s">
        <v>11</v>
      </c>
      <c r="E35" s="60" t="s">
        <v>12</v>
      </c>
      <c r="F35" s="60"/>
      <c r="G35" s="60"/>
      <c r="H35" s="75" t="s">
        <v>13</v>
      </c>
      <c r="I35" s="75"/>
      <c r="J35" s="75"/>
      <c r="K35" s="75"/>
      <c r="L35" s="75"/>
    </row>
    <row r="36" spans="1:13" ht="17.25" x14ac:dyDescent="0.25">
      <c r="A36" s="63" t="s">
        <v>88</v>
      </c>
      <c r="B36" s="65"/>
      <c r="C36" s="8">
        <v>0.3</v>
      </c>
      <c r="D36" s="27">
        <v>8000</v>
      </c>
      <c r="E36" s="62">
        <f>D36*C36</f>
        <v>2400</v>
      </c>
      <c r="F36" s="62"/>
      <c r="G36" s="62"/>
      <c r="H36" s="76"/>
      <c r="I36" s="76"/>
      <c r="J36" s="76"/>
      <c r="K36" s="76"/>
      <c r="L36" s="76"/>
    </row>
    <row r="37" spans="1:13" ht="17.25" x14ac:dyDescent="0.25">
      <c r="A37" s="63" t="s">
        <v>14</v>
      </c>
      <c r="B37" s="65"/>
      <c r="C37" s="8"/>
      <c r="D37" s="27"/>
      <c r="E37" s="62">
        <f>SUM(E38:G40)</f>
        <v>149500</v>
      </c>
      <c r="F37" s="62"/>
      <c r="G37" s="62"/>
      <c r="H37" s="76"/>
      <c r="I37" s="76"/>
      <c r="J37" s="76"/>
      <c r="K37" s="76"/>
      <c r="L37" s="76"/>
    </row>
    <row r="38" spans="1:13" ht="34.5" customHeight="1" x14ac:dyDescent="0.25">
      <c r="A38" s="100" t="s">
        <v>86</v>
      </c>
      <c r="B38" s="101"/>
      <c r="C38" s="15">
        <v>1</v>
      </c>
      <c r="D38" s="28">
        <v>25000</v>
      </c>
      <c r="E38" s="97">
        <f t="shared" ref="E38" si="0">C38*D38</f>
        <v>25000</v>
      </c>
      <c r="F38" s="98"/>
      <c r="G38" s="99"/>
      <c r="H38" s="16"/>
      <c r="I38" s="16"/>
      <c r="J38" s="16"/>
      <c r="K38" s="16"/>
      <c r="L38" s="16"/>
    </row>
    <row r="39" spans="1:13" ht="17.25" x14ac:dyDescent="0.25">
      <c r="A39" s="100" t="s">
        <v>90</v>
      </c>
      <c r="B39" s="101"/>
      <c r="C39" s="15">
        <f>C36*100</f>
        <v>30</v>
      </c>
      <c r="D39" s="28">
        <v>1400</v>
      </c>
      <c r="E39" s="97">
        <f t="shared" ref="E39" si="1">C39*D39</f>
        <v>42000</v>
      </c>
      <c r="F39" s="98"/>
      <c r="G39" s="99"/>
      <c r="H39" s="16"/>
      <c r="I39" s="16"/>
      <c r="J39" s="16"/>
      <c r="K39" s="16"/>
      <c r="L39" s="16"/>
    </row>
    <row r="40" spans="1:13" ht="17.25" x14ac:dyDescent="0.25">
      <c r="A40" s="78" t="s">
        <v>87</v>
      </c>
      <c r="B40" s="79"/>
      <c r="C40" s="9">
        <f>500*C36</f>
        <v>150</v>
      </c>
      <c r="D40" s="21">
        <v>550</v>
      </c>
      <c r="E40" s="50">
        <f>C40*D40</f>
        <v>82500</v>
      </c>
      <c r="F40" s="50"/>
      <c r="G40" s="50"/>
      <c r="H40" s="77"/>
      <c r="I40" s="77"/>
      <c r="J40" s="77"/>
      <c r="K40" s="77"/>
      <c r="L40" s="77"/>
    </row>
    <row r="41" spans="1:13" ht="17.25" x14ac:dyDescent="0.25">
      <c r="A41" s="63" t="s">
        <v>15</v>
      </c>
      <c r="B41" s="65"/>
      <c r="C41" s="8"/>
      <c r="D41" s="27"/>
      <c r="E41" s="62">
        <f>SUM(E42:G45)</f>
        <v>94800</v>
      </c>
      <c r="F41" s="62"/>
      <c r="G41" s="62"/>
      <c r="H41" s="76"/>
      <c r="I41" s="76"/>
      <c r="J41" s="76"/>
      <c r="K41" s="76"/>
      <c r="L41" s="76"/>
    </row>
    <row r="42" spans="1:13" ht="42.75" customHeight="1" x14ac:dyDescent="0.25">
      <c r="A42" s="71" t="s">
        <v>94</v>
      </c>
      <c r="B42" s="73"/>
      <c r="C42" s="9">
        <f>100*C36</f>
        <v>30</v>
      </c>
      <c r="D42" s="21">
        <v>2090</v>
      </c>
      <c r="E42" s="50">
        <f t="shared" ref="E42" si="2">C42*D42</f>
        <v>62700</v>
      </c>
      <c r="F42" s="50"/>
      <c r="G42" s="50"/>
      <c r="H42" s="47"/>
      <c r="I42" s="48"/>
      <c r="J42" s="48"/>
      <c r="K42" s="48"/>
      <c r="L42" s="49"/>
    </row>
    <row r="43" spans="1:13" ht="19.5" customHeight="1" x14ac:dyDescent="0.25">
      <c r="A43" s="71" t="s">
        <v>83</v>
      </c>
      <c r="B43" s="73"/>
      <c r="C43" s="9">
        <f>170*C36</f>
        <v>51</v>
      </c>
      <c r="D43" s="21">
        <v>100</v>
      </c>
      <c r="E43" s="50">
        <f t="shared" ref="E43:E44" si="3">C43*D43</f>
        <v>5100</v>
      </c>
      <c r="F43" s="50"/>
      <c r="G43" s="50"/>
      <c r="H43" s="31"/>
      <c r="I43" s="32"/>
      <c r="J43" s="32"/>
      <c r="K43" s="32"/>
      <c r="L43" s="33"/>
    </row>
    <row r="44" spans="1:13" ht="18.75" customHeight="1" x14ac:dyDescent="0.25">
      <c r="A44" s="71" t="s">
        <v>84</v>
      </c>
      <c r="B44" s="73"/>
      <c r="C44" s="35">
        <f>23*C36</f>
        <v>6.8999999999999995</v>
      </c>
      <c r="D44" s="21">
        <v>2500</v>
      </c>
      <c r="E44" s="50">
        <f t="shared" si="3"/>
        <v>17250</v>
      </c>
      <c r="F44" s="50"/>
      <c r="G44" s="50"/>
      <c r="H44" s="31"/>
      <c r="I44" s="32"/>
      <c r="J44" s="32"/>
      <c r="K44" s="32"/>
      <c r="L44" s="33"/>
    </row>
    <row r="45" spans="1:13" ht="17.25" customHeight="1" x14ac:dyDescent="0.25">
      <c r="A45" s="71" t="s">
        <v>85</v>
      </c>
      <c r="B45" s="73"/>
      <c r="C45" s="9">
        <f>130*C36</f>
        <v>39</v>
      </c>
      <c r="D45" s="21">
        <v>250</v>
      </c>
      <c r="E45" s="50">
        <f t="shared" ref="E45" si="4">C45*D45</f>
        <v>9750</v>
      </c>
      <c r="F45" s="50"/>
      <c r="G45" s="50"/>
      <c r="H45" s="47"/>
      <c r="I45" s="48"/>
      <c r="J45" s="48"/>
      <c r="K45" s="48"/>
      <c r="L45" s="49"/>
    </row>
    <row r="46" spans="1:13" ht="17.25" x14ac:dyDescent="0.25">
      <c r="A46" s="63" t="s">
        <v>16</v>
      </c>
      <c r="B46" s="65"/>
      <c r="C46" s="8"/>
      <c r="D46" s="27"/>
      <c r="E46" s="62">
        <f>E41+E37+E36</f>
        <v>246700</v>
      </c>
      <c r="F46" s="62"/>
      <c r="G46" s="62"/>
      <c r="H46" s="63"/>
      <c r="I46" s="64"/>
      <c r="J46" s="64"/>
      <c r="K46" s="64"/>
      <c r="L46" s="65"/>
    </row>
    <row r="47" spans="1:13" ht="36" customHeight="1" x14ac:dyDescent="0.25">
      <c r="A47" s="59" t="s">
        <v>50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3" ht="18.75" x14ac:dyDescent="0.25">
      <c r="A48" s="13" t="s">
        <v>17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4" ht="36.75" customHeight="1" x14ac:dyDescent="0.25">
      <c r="A49" s="55" t="s">
        <v>18</v>
      </c>
      <c r="B49" s="95"/>
      <c r="C49" s="56"/>
      <c r="D49" s="89" t="s">
        <v>31</v>
      </c>
      <c r="E49" s="91" t="s">
        <v>79</v>
      </c>
      <c r="F49" s="93" t="s">
        <v>19</v>
      </c>
      <c r="G49" s="55" t="s">
        <v>33</v>
      </c>
      <c r="H49" s="56"/>
      <c r="I49" s="55" t="s">
        <v>20</v>
      </c>
      <c r="J49" s="56"/>
      <c r="K49" s="55" t="s">
        <v>32</v>
      </c>
      <c r="L49" s="56"/>
    </row>
    <row r="50" spans="1:14" ht="45" customHeight="1" x14ac:dyDescent="0.25">
      <c r="A50" s="57"/>
      <c r="B50" s="96"/>
      <c r="C50" s="58"/>
      <c r="D50" s="90"/>
      <c r="E50" s="92"/>
      <c r="F50" s="94"/>
      <c r="G50" s="57"/>
      <c r="H50" s="58"/>
      <c r="I50" s="57"/>
      <c r="J50" s="58"/>
      <c r="K50" s="57"/>
      <c r="L50" s="58"/>
    </row>
    <row r="51" spans="1:14" ht="17.25" x14ac:dyDescent="0.3">
      <c r="A51" s="67">
        <v>1</v>
      </c>
      <c r="B51" s="74"/>
      <c r="C51" s="68"/>
      <c r="D51" s="11">
        <v>2</v>
      </c>
      <c r="E51" s="12">
        <v>3</v>
      </c>
      <c r="F51" s="12">
        <v>4</v>
      </c>
      <c r="G51" s="67">
        <v>5</v>
      </c>
      <c r="H51" s="68"/>
      <c r="I51" s="67">
        <v>6</v>
      </c>
      <c r="J51" s="68"/>
      <c r="K51" s="51">
        <v>7</v>
      </c>
      <c r="L51" s="52"/>
    </row>
    <row r="52" spans="1:14" ht="17.25" x14ac:dyDescent="0.25">
      <c r="A52" s="71" t="s">
        <v>95</v>
      </c>
      <c r="B52" s="72"/>
      <c r="C52" s="73"/>
      <c r="D52" s="12" t="s">
        <v>38</v>
      </c>
      <c r="E52" s="20">
        <f>500*C36*100</f>
        <v>15000</v>
      </c>
      <c r="F52" s="20">
        <v>30</v>
      </c>
      <c r="G52" s="69">
        <f>E52*F52</f>
        <v>450000</v>
      </c>
      <c r="H52" s="70"/>
      <c r="I52" s="36">
        <f>K52/E52</f>
        <v>6.32</v>
      </c>
      <c r="J52" s="36"/>
      <c r="K52" s="66">
        <f>E41</f>
        <v>94800</v>
      </c>
      <c r="L52" s="66"/>
    </row>
    <row r="53" spans="1:14" ht="17.25" x14ac:dyDescent="0.3">
      <c r="A53" s="67" t="s">
        <v>53</v>
      </c>
      <c r="B53" s="74"/>
      <c r="C53" s="68"/>
      <c r="D53" s="9"/>
      <c r="E53" s="21">
        <f>SUM(E52:E52)</f>
        <v>15000</v>
      </c>
      <c r="F53" s="20" t="s">
        <v>21</v>
      </c>
      <c r="G53" s="69">
        <f>SUM(G52:G52)</f>
        <v>450000</v>
      </c>
      <c r="H53" s="70"/>
      <c r="I53" s="67" t="s">
        <v>21</v>
      </c>
      <c r="J53" s="68"/>
      <c r="K53" s="85">
        <f>SUM(K52:K52)</f>
        <v>94800</v>
      </c>
      <c r="L53" s="86"/>
    </row>
    <row r="54" spans="1:14" ht="17.25" x14ac:dyDescent="0.3">
      <c r="A54" s="22"/>
      <c r="B54" s="22"/>
      <c r="C54" s="22"/>
      <c r="D54" s="23"/>
      <c r="E54" s="24"/>
      <c r="F54" s="25"/>
      <c r="G54" s="25"/>
      <c r="H54" s="25"/>
      <c r="I54" s="22"/>
      <c r="J54" s="22"/>
      <c r="K54" s="26"/>
      <c r="L54" s="26"/>
    </row>
    <row r="55" spans="1:14" ht="18.75" x14ac:dyDescent="0.25">
      <c r="A55" s="54" t="s">
        <v>77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4" x14ac:dyDescent="0.25">
      <c r="A56" s="17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4" ht="15.75" customHeight="1" x14ac:dyDescent="0.25">
      <c r="A57" s="18" t="s">
        <v>54</v>
      </c>
      <c r="B57" s="18" t="s">
        <v>57</v>
      </c>
      <c r="C57" s="18" t="s">
        <v>71</v>
      </c>
      <c r="D57" s="18" t="s">
        <v>58</v>
      </c>
      <c r="E57" s="19" t="s">
        <v>59</v>
      </c>
      <c r="F57" s="19" t="s">
        <v>72</v>
      </c>
      <c r="G57" s="19" t="s">
        <v>60</v>
      </c>
      <c r="H57" s="19" t="s">
        <v>89</v>
      </c>
      <c r="I57" s="19" t="s">
        <v>68</v>
      </c>
      <c r="J57" s="19" t="s">
        <v>69</v>
      </c>
      <c r="K57" s="19" t="s">
        <v>55</v>
      </c>
      <c r="L57" s="19" t="s">
        <v>56</v>
      </c>
      <c r="M57" s="19" t="s">
        <v>70</v>
      </c>
      <c r="N57" s="19" t="s">
        <v>61</v>
      </c>
    </row>
    <row r="58" spans="1:14" ht="17.25" x14ac:dyDescent="0.25">
      <c r="A58" s="20" t="s">
        <v>62</v>
      </c>
      <c r="B58" s="20">
        <f>B59+B60</f>
        <v>246700</v>
      </c>
      <c r="C58" s="34">
        <f t="shared" ref="C58:M58" si="5">C59+C60</f>
        <v>0</v>
      </c>
      <c r="D58" s="34">
        <f t="shared" si="5"/>
        <v>112500</v>
      </c>
      <c r="E58" s="34">
        <f t="shared" si="5"/>
        <v>225000</v>
      </c>
      <c r="F58" s="34">
        <f t="shared" si="5"/>
        <v>112500</v>
      </c>
      <c r="G58" s="34">
        <f t="shared" si="5"/>
        <v>0</v>
      </c>
      <c r="H58" s="34">
        <f t="shared" si="5"/>
        <v>0</v>
      </c>
      <c r="I58" s="34">
        <f t="shared" si="5"/>
        <v>0</v>
      </c>
      <c r="J58" s="34">
        <f t="shared" si="5"/>
        <v>0</v>
      </c>
      <c r="K58" s="34">
        <f t="shared" si="5"/>
        <v>0</v>
      </c>
      <c r="L58" s="34">
        <f t="shared" si="5"/>
        <v>0</v>
      </c>
      <c r="M58" s="34">
        <f t="shared" si="5"/>
        <v>0</v>
      </c>
      <c r="N58" s="20">
        <f>SUM(B58:M58)</f>
        <v>696700</v>
      </c>
    </row>
    <row r="59" spans="1:14" ht="17.25" x14ac:dyDescent="0.25">
      <c r="A59" s="20" t="s">
        <v>74</v>
      </c>
      <c r="B59" s="20">
        <f>E46</f>
        <v>246700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0">
        <f t="shared" ref="N59:N60" si="6">SUM(B59:M59)</f>
        <v>246700</v>
      </c>
    </row>
    <row r="60" spans="1:14" ht="17.25" x14ac:dyDescent="0.25">
      <c r="A60" s="20" t="s">
        <v>75</v>
      </c>
      <c r="B60" s="20"/>
      <c r="C60" s="20"/>
      <c r="D60" s="20">
        <f>G52/4</f>
        <v>112500</v>
      </c>
      <c r="E60" s="20">
        <f>G52/2</f>
        <v>225000</v>
      </c>
      <c r="F60" s="20">
        <f>G52/4</f>
        <v>112500</v>
      </c>
      <c r="G60" s="20"/>
      <c r="H60" s="20"/>
      <c r="I60" s="20"/>
      <c r="J60" s="20"/>
      <c r="K60" s="20"/>
      <c r="L60" s="20"/>
      <c r="M60" s="20"/>
      <c r="N60" s="30">
        <f t="shared" si="6"/>
        <v>450000</v>
      </c>
    </row>
    <row r="61" spans="1:14" ht="15" customHeight="1" x14ac:dyDescent="0.25">
      <c r="A61" s="20" t="s">
        <v>63</v>
      </c>
      <c r="B61" s="20">
        <f>B64+B65+B66+B67+B68+B63+B62</f>
        <v>249600</v>
      </c>
      <c r="C61" s="20">
        <f t="shared" ref="C61:K61" si="7">C64+C65+C66+C67+C68</f>
        <v>2250</v>
      </c>
      <c r="D61" s="20">
        <f t="shared" si="7"/>
        <v>11650</v>
      </c>
      <c r="E61" s="20">
        <f t="shared" si="7"/>
        <v>18900</v>
      </c>
      <c r="F61" s="20">
        <f t="shared" si="7"/>
        <v>10750</v>
      </c>
      <c r="G61" s="20">
        <f t="shared" si="7"/>
        <v>0</v>
      </c>
      <c r="H61" s="20">
        <f t="shared" si="7"/>
        <v>0</v>
      </c>
      <c r="I61" s="20">
        <f t="shared" si="7"/>
        <v>0</v>
      </c>
      <c r="J61" s="20">
        <f t="shared" si="7"/>
        <v>0</v>
      </c>
      <c r="K61" s="20">
        <f t="shared" si="7"/>
        <v>0</v>
      </c>
      <c r="L61" s="20">
        <f>L64+L65+L66+L67+L68</f>
        <v>0</v>
      </c>
      <c r="M61" s="20">
        <f>M64+M65+M66+M67+M68</f>
        <v>0</v>
      </c>
      <c r="N61" s="20">
        <f>N64+N65+N66+N67+N68+N63+N62</f>
        <v>293150</v>
      </c>
    </row>
    <row r="62" spans="1:14" ht="15" customHeight="1" x14ac:dyDescent="0.25">
      <c r="A62" s="29" t="s">
        <v>80</v>
      </c>
      <c r="B62" s="29">
        <f>E36</f>
        <v>2400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>
        <f t="shared" ref="N62:N68" si="8">SUM(B62:M62)</f>
        <v>2400</v>
      </c>
    </row>
    <row r="63" spans="1:14" ht="17.25" x14ac:dyDescent="0.25">
      <c r="A63" s="20" t="s">
        <v>76</v>
      </c>
      <c r="B63" s="20">
        <f>E37</f>
        <v>149500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8"/>
        <v>149500</v>
      </c>
    </row>
    <row r="64" spans="1:14" ht="17.25" x14ac:dyDescent="0.25">
      <c r="A64" s="20" t="s">
        <v>64</v>
      </c>
      <c r="B64" s="20">
        <f>E41</f>
        <v>94800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f t="shared" si="8"/>
        <v>94800</v>
      </c>
    </row>
    <row r="65" spans="1:14" ht="17.25" x14ac:dyDescent="0.25">
      <c r="A65" s="20" t="s">
        <v>65</v>
      </c>
      <c r="B65" s="20"/>
      <c r="C65" s="20">
        <v>1350</v>
      </c>
      <c r="D65" s="20">
        <v>4000</v>
      </c>
      <c r="E65" s="20">
        <v>5400</v>
      </c>
      <c r="F65" s="20">
        <v>4000</v>
      </c>
      <c r="G65" s="20"/>
      <c r="H65" s="20"/>
      <c r="I65" s="20"/>
      <c r="J65" s="20"/>
      <c r="K65" s="20"/>
      <c r="L65" s="20"/>
      <c r="M65" s="20"/>
      <c r="N65" s="20">
        <f t="shared" si="8"/>
        <v>14750</v>
      </c>
    </row>
    <row r="66" spans="1:14" ht="17.25" x14ac:dyDescent="0.25">
      <c r="A66" s="20" t="s">
        <v>73</v>
      </c>
      <c r="B66" s="20">
        <v>900</v>
      </c>
      <c r="C66" s="20">
        <v>900</v>
      </c>
      <c r="D66" s="20">
        <v>900</v>
      </c>
      <c r="E66" s="20"/>
      <c r="F66" s="20"/>
      <c r="G66" s="20"/>
      <c r="H66" s="20"/>
      <c r="I66" s="20"/>
      <c r="J66" s="20"/>
      <c r="K66" s="20"/>
      <c r="L66" s="20"/>
      <c r="M66" s="20"/>
      <c r="N66" s="20">
        <f t="shared" si="8"/>
        <v>2700</v>
      </c>
    </row>
    <row r="67" spans="1:14" ht="17.25" x14ac:dyDescent="0.25">
      <c r="A67" s="20" t="s">
        <v>66</v>
      </c>
      <c r="B67" s="20">
        <v>2000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8"/>
        <v>2000</v>
      </c>
    </row>
    <row r="68" spans="1:14" ht="17.25" x14ac:dyDescent="0.25">
      <c r="A68" s="20" t="s">
        <v>78</v>
      </c>
      <c r="B68" s="20"/>
      <c r="C68" s="34"/>
      <c r="D68" s="34">
        <f t="shared" ref="D68:F68" si="9">D60*0.06</f>
        <v>6750</v>
      </c>
      <c r="E68" s="34">
        <f t="shared" si="9"/>
        <v>13500</v>
      </c>
      <c r="F68" s="34">
        <f t="shared" si="9"/>
        <v>6750</v>
      </c>
      <c r="G68" s="34"/>
      <c r="H68" s="34"/>
      <c r="I68" s="34"/>
      <c r="J68" s="34"/>
      <c r="K68" s="34"/>
      <c r="L68" s="34"/>
      <c r="M68" s="34"/>
      <c r="N68" s="20">
        <f t="shared" si="8"/>
        <v>27000</v>
      </c>
    </row>
    <row r="69" spans="1:14" ht="17.25" x14ac:dyDescent="0.25">
      <c r="A69" s="20" t="s">
        <v>67</v>
      </c>
      <c r="B69" s="20">
        <f>B58-B61</f>
        <v>-2900</v>
      </c>
      <c r="C69" s="20">
        <f t="shared" ref="C69:L69" si="10">C58-C61</f>
        <v>-2250</v>
      </c>
      <c r="D69" s="20">
        <f t="shared" si="10"/>
        <v>100850</v>
      </c>
      <c r="E69" s="20">
        <f t="shared" si="10"/>
        <v>206100</v>
      </c>
      <c r="F69" s="20">
        <f t="shared" si="10"/>
        <v>101750</v>
      </c>
      <c r="G69" s="20">
        <f t="shared" si="10"/>
        <v>0</v>
      </c>
      <c r="H69" s="20">
        <f t="shared" si="10"/>
        <v>0</v>
      </c>
      <c r="I69" s="20">
        <f t="shared" si="10"/>
        <v>0</v>
      </c>
      <c r="J69" s="20">
        <f t="shared" si="10"/>
        <v>0</v>
      </c>
      <c r="K69" s="20">
        <f t="shared" si="10"/>
        <v>0</v>
      </c>
      <c r="L69" s="20">
        <f t="shared" si="10"/>
        <v>0</v>
      </c>
      <c r="M69" s="20"/>
      <c r="N69" s="20">
        <f>N58-N61</f>
        <v>403550</v>
      </c>
    </row>
    <row r="70" spans="1:14" ht="16.5" x14ac:dyDescent="0.25">
      <c r="A70" s="3"/>
      <c r="B70" s="3"/>
    </row>
    <row r="71" spans="1:14" ht="17.25" x14ac:dyDescent="0.3">
      <c r="A71" s="14" t="s">
        <v>37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5.75" customHeight="1" x14ac:dyDescent="0.3">
      <c r="A72" s="4" t="s">
        <v>35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4" ht="17.25" x14ac:dyDescent="0.3">
      <c r="A73" s="14" t="s">
        <v>36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17.25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customHeight="1" x14ac:dyDescent="0.3">
      <c r="A75" s="84" t="s">
        <v>26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2"/>
    </row>
    <row r="76" spans="1:14" ht="17.25" x14ac:dyDescent="0.3">
      <c r="A76" s="5" t="s">
        <v>27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5" t="s">
        <v>28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4" ht="18.75" customHeight="1" x14ac:dyDescent="0.3">
      <c r="A78" s="5" t="s">
        <v>29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x14ac:dyDescent="0.3">
      <c r="A79" s="5" t="s">
        <v>30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3" x14ac:dyDescent="0.25">
      <c r="M84" s="10"/>
    </row>
    <row r="89" spans="1:13" ht="40.5" customHeight="1" x14ac:dyDescent="0.25"/>
  </sheetData>
  <mergeCells count="91">
    <mergeCell ref="A51:C51"/>
    <mergeCell ref="A49:C50"/>
    <mergeCell ref="I49:J50"/>
    <mergeCell ref="I51:J51"/>
    <mergeCell ref="A36:B36"/>
    <mergeCell ref="E36:G36"/>
    <mergeCell ref="H36:L36"/>
    <mergeCell ref="A43:B43"/>
    <mergeCell ref="A44:B44"/>
    <mergeCell ref="E43:G43"/>
    <mergeCell ref="E44:G44"/>
    <mergeCell ref="E38:G38"/>
    <mergeCell ref="E39:G39"/>
    <mergeCell ref="A38:B38"/>
    <mergeCell ref="A39:B39"/>
    <mergeCell ref="A42:B42"/>
    <mergeCell ref="A45:B45"/>
    <mergeCell ref="E45:G45"/>
    <mergeCell ref="H45:L45"/>
    <mergeCell ref="D49:D50"/>
    <mergeCell ref="E49:E50"/>
    <mergeCell ref="F49:F50"/>
    <mergeCell ref="A46:B46"/>
    <mergeCell ref="B56:C56"/>
    <mergeCell ref="D56:E56"/>
    <mergeCell ref="F56:G56"/>
    <mergeCell ref="H56:I56"/>
    <mergeCell ref="J56:K56"/>
    <mergeCell ref="L56:M56"/>
    <mergeCell ref="A75:L75"/>
    <mergeCell ref="K53:L53"/>
    <mergeCell ref="G52:H52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A4:L4"/>
    <mergeCell ref="H35:L35"/>
    <mergeCell ref="H41:L41"/>
    <mergeCell ref="A41:B41"/>
    <mergeCell ref="E37:G37"/>
    <mergeCell ref="E40:G40"/>
    <mergeCell ref="H37:L37"/>
    <mergeCell ref="H40:L40"/>
    <mergeCell ref="E41:G41"/>
    <mergeCell ref="A37:B37"/>
    <mergeCell ref="A40:B40"/>
    <mergeCell ref="A31:M31"/>
    <mergeCell ref="A32:M32"/>
    <mergeCell ref="A33:M33"/>
    <mergeCell ref="A35:B35"/>
    <mergeCell ref="A2:L2"/>
    <mergeCell ref="A55:L55"/>
    <mergeCell ref="K49:L50"/>
    <mergeCell ref="A34:L34"/>
    <mergeCell ref="A47:L47"/>
    <mergeCell ref="E35:G35"/>
    <mergeCell ref="A28:L28"/>
    <mergeCell ref="E46:G46"/>
    <mergeCell ref="H46:L46"/>
    <mergeCell ref="K52:L52"/>
    <mergeCell ref="G49:H50"/>
    <mergeCell ref="G51:H51"/>
    <mergeCell ref="G53:H53"/>
    <mergeCell ref="A52:C52"/>
    <mergeCell ref="A53:C53"/>
    <mergeCell ref="I53:J53"/>
    <mergeCell ref="I52:J52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2:L42"/>
    <mergeCell ref="E42:G42"/>
    <mergeCell ref="K51:L51"/>
  </mergeCells>
  <phoneticPr fontId="12" type="noConversion"/>
  <hyperlinks>
    <hyperlink ref="A72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2023-04-03T06:58:24Z</dcterms:modified>
</cp:coreProperties>
</file>