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5440" windowHeight="1584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I58" i="1" s="1"/>
  <c r="E60" i="1"/>
  <c r="I60" i="1"/>
  <c r="K61" i="1"/>
  <c r="I59" i="1"/>
  <c r="K60" i="1"/>
  <c r="K59" i="1"/>
  <c r="K58" i="1"/>
  <c r="C47" i="1"/>
  <c r="C48" i="1"/>
  <c r="E48" i="1" s="1"/>
  <c r="C36" i="1"/>
  <c r="H61" i="1"/>
  <c r="E47" i="1"/>
  <c r="E59" i="1" l="1"/>
  <c r="G59" i="1" s="1"/>
  <c r="G58" i="1"/>
  <c r="D46" i="1"/>
  <c r="E61" i="1" l="1"/>
  <c r="K77" i="1"/>
  <c r="J77" i="1"/>
  <c r="I77" i="1"/>
  <c r="N75" i="1"/>
  <c r="N74" i="1"/>
  <c r="C73" i="1"/>
  <c r="B73" i="1"/>
  <c r="N73" i="1" s="1"/>
  <c r="M69" i="1"/>
  <c r="F69" i="1"/>
  <c r="F77" i="1" s="1"/>
  <c r="E69" i="1"/>
  <c r="E77" i="1" s="1"/>
  <c r="D69" i="1"/>
  <c r="D77" i="1" s="1"/>
  <c r="C69" i="1"/>
  <c r="C77" i="1" s="1"/>
  <c r="N67" i="1"/>
  <c r="B66" i="1"/>
  <c r="C44" i="1" l="1"/>
  <c r="E44" i="1" s="1"/>
  <c r="C43" i="1"/>
  <c r="E43" i="1" s="1"/>
  <c r="E46" i="1" l="1"/>
  <c r="E39" i="1"/>
  <c r="E40" i="1"/>
  <c r="E41" i="1"/>
  <c r="E42" i="1"/>
  <c r="E45" i="1" l="1"/>
  <c r="B72" i="1" s="1"/>
  <c r="E38" i="1"/>
  <c r="E37" i="1" s="1"/>
  <c r="B71" i="1" s="1"/>
  <c r="N71" i="1" s="1"/>
  <c r="E36" i="1"/>
  <c r="B70" i="1" s="1"/>
  <c r="N70" i="1" s="1"/>
  <c r="N72" i="1" l="1"/>
  <c r="B69" i="1"/>
  <c r="E52" i="1"/>
  <c r="G60" i="1"/>
  <c r="G61" i="1" s="1"/>
  <c r="B77" i="1" l="1"/>
  <c r="G68" i="1"/>
  <c r="N68" i="1" l="1"/>
  <c r="G66" i="1"/>
  <c r="G76" i="1" l="1"/>
  <c r="N66" i="1"/>
  <c r="N76" i="1" l="1"/>
  <c r="G69" i="1"/>
  <c r="N69" i="1" l="1"/>
  <c r="G77" i="1"/>
  <c r="N77" i="1" s="1"/>
</calcChain>
</file>

<file path=xl/sharedStrings.xml><?xml version="1.0" encoding="utf-8"?>
<sst xmlns="http://schemas.openxmlformats.org/spreadsheetml/2006/main" count="120" uniqueCount="105">
  <si>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</si>
  <si>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</si>
  <si>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</si>
  <si>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</si>
  <si>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</si>
  <si>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</si>
  <si>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</si>
  <si>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</si>
  <si>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</si>
  <si>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</si>
  <si>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</si>
  <si>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</si>
  <si>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</si>
  <si>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</si>
  <si>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</si>
  <si>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</si>
  <si>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</si>
  <si>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</si>
  <si>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</si>
  <si>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</si>
  <si>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</si>
  <si>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</si>
  <si>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</si>
  <si>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</si>
  <si>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</si>
  <si>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</si>
  <si>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</si>
  <si>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</si>
  <si>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</si>
  <si>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</si>
  <si>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</si>
  <si>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</si>
  <si>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</si>
  <si>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</si>
  <si>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</si>
  <si>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</si>
  <si>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</si>
  <si>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</si>
  <si>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</si>
  <si>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</si>
  <si>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</si>
  <si>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</si>
  <si>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</si>
  <si>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</si>
  <si>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</si>
  <si>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</si>
  <si>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</si>
  <si>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</si>
  <si>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</si>
  <si>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</si>
  <si>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</si>
  <si>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</si>
  <si>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</si>
  <si>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Имеющееся оборудование/имущество для бизнеса: </t>
  </si>
  <si>
    <t>Аренда (не более 15%), га</t>
  </si>
  <si>
    <t>Мотоблок</t>
  </si>
  <si>
    <t>Итого в сезон:</t>
  </si>
  <si>
    <t>Показатель, руб.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</si>
  <si>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</si>
  <si>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</si>
  <si>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</si>
  <si>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</si>
  <si>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</si>
  <si>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</si>
  <si>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</si>
  <si>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</si>
  <si>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</si>
  <si>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</si>
  <si>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</si>
  <si>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</si>
  <si>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</si>
  <si>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</si>
  <si>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</si>
  <si>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</si>
  <si>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</si>
  <si>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</si>
  <si>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</si>
  <si>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</si>
  <si>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>Налоги (НПД - 6%)</t>
  </si>
  <si>
    <t xml:space="preserve">Количество в год </t>
  </si>
  <si>
    <t>аренда</t>
  </si>
  <si>
    <t xml:space="preserve">Реклама товара (работ, услуг): </t>
  </si>
  <si>
    <t>Название проекта  Выращивание свеклы столовой</t>
  </si>
  <si>
    <t xml:space="preserve"> </t>
  </si>
  <si>
    <t>Свекла столовая на продажу</t>
  </si>
  <si>
    <t>Насадка для выкапывания</t>
  </si>
  <si>
    <t>Сеялка</t>
  </si>
  <si>
    <t>Гербициды</t>
  </si>
  <si>
    <t>Инвентарь ручной(ведра, лопаты, тяпки)</t>
  </si>
  <si>
    <t>Опрыскиватель ручной аккумуляторный</t>
  </si>
  <si>
    <t>Шланг поливочный (25 м)</t>
  </si>
  <si>
    <t>Автоматический садовый разбразгиватель</t>
  </si>
  <si>
    <t>Семена свеклы "Бордо", кг</t>
  </si>
  <si>
    <t>Удобрения</t>
  </si>
  <si>
    <t>окт</t>
  </si>
  <si>
    <t>нояб</t>
  </si>
  <si>
    <t>декаб</t>
  </si>
  <si>
    <t>янв</t>
  </si>
  <si>
    <t>февр</t>
  </si>
  <si>
    <t>описание производимого товара (работ, услуг) Производство овощей (лук, свекла, картофель)</t>
  </si>
  <si>
    <t>Лук-севок "Штуттгартер", кг</t>
  </si>
  <si>
    <t>Картофель на посадку, кг</t>
  </si>
  <si>
    <t>Лук на продажу</t>
  </si>
  <si>
    <t>Картофель на продажу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</si>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</sst>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\-#,##0.0\ "/>
    <numFmt numFmtId="165" formatCode="#,##0_ ;\-#,##0\ 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vertical="center" wrapText="1"/>
    </xf>
    <xf numFmtId="165" fontId="7" fillId="0" borderId="4" xfId="2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6" fontId="7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tabSelected="1" view="pageLayout" topLeftCell="A55" zoomScaleNormal="91" workbookViewId="0">
      <selection activeCell="F61" sqref="F61"/>
    </sheetView>
  </sheetViews>
  <sheetFormatPr defaultRowHeight="15" x14ac:dyDescent="0.25"/>
  <cols>
    <col min="1" max="1" width="28.85546875" customWidth="1"/>
    <col min="2" max="2" width="10.42578125" customWidth="1"/>
    <col min="3" max="3" width="8.7109375" customWidth="1"/>
    <col min="4" max="5" width="8.42578125" customWidth="1"/>
    <col min="6" max="6" width="7.85546875" customWidth="1"/>
    <col min="7" max="7" width="9.28515625" customWidth="1"/>
    <col min="8" max="8" width="6.42578125" customWidth="1"/>
    <col min="9" max="9" width="7" customWidth="1"/>
    <col min="10" max="10" width="7.5703125" customWidth="1"/>
    <col min="11" max="11" width="7.28515625" customWidth="1"/>
    <col min="12" max="12" width="6.7109375" customWidth="1"/>
    <col min="13" max="13" width="8.42578125" customWidth="1"/>
    <col min="14" max="14" width="11.28515625" customWidth="1"/>
  </cols>
  <sheetData>
    <row r="2" spans="1:13" ht="18.75" x14ac:dyDescent="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3" ht="18.75" x14ac:dyDescent="0.25">
      <c r="A3" s="1"/>
    </row>
    <row r="4" spans="1:13" ht="18.75" x14ac:dyDescent="0.25">
      <c r="A4" s="99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3" ht="16.5" x14ac:dyDescent="0.25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6.5" x14ac:dyDescent="0.25">
      <c r="A6" s="92" t="s">
        <v>41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6.5" x14ac:dyDescent="0.25">
      <c r="A7" s="92" t="s">
        <v>42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6.5" x14ac:dyDescent="0.25">
      <c r="A8" s="90" t="s">
        <v>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ht="16.5" x14ac:dyDescent="0.25">
      <c r="A9" s="90" t="s">
        <v>44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ht="18.75" customHeight="1" x14ac:dyDescent="0.25">
      <c r="A10" s="129" t="s">
        <v>45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ht="16.5" x14ac:dyDescent="0.25">
      <c r="A11" s="92" t="s">
        <v>46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6.5" x14ac:dyDescent="0.25">
      <c r="A12" s="92" t="s">
        <v>47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16.5" x14ac:dyDescent="0.25">
      <c r="A13" s="92" t="s">
        <v>48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18.75" x14ac:dyDescent="0.25">
      <c r="A14" s="126" t="s">
        <v>24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t="16.5" x14ac:dyDescent="0.25">
      <c r="A15" s="129" t="s">
        <v>82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3" ht="16.5" x14ac:dyDescent="0.25">
      <c r="A16" s="94" t="s">
        <v>52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3" ht="16.5" x14ac:dyDescent="0.25">
      <c r="A17" s="90" t="s">
        <v>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16.5" x14ac:dyDescent="0.25">
      <c r="A18" s="91" t="s">
        <v>49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ht="15" customHeight="1" x14ac:dyDescent="0.25">
      <c r="A19" s="92" t="s">
        <v>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6.5" x14ac:dyDescent="0.25">
      <c r="A20" s="98" t="s">
        <v>99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x14ac:dyDescent="0.25">
      <c r="A21" s="92" t="s">
        <v>53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8.75" x14ac:dyDescent="0.25">
      <c r="A22" s="97" t="s">
        <v>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96" t="s">
        <v>7</v>
      </c>
      <c r="E24" s="96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95" t="s">
        <v>50</v>
      </c>
      <c r="E25" s="95"/>
      <c r="F25" s="2"/>
      <c r="G25" s="2"/>
      <c r="H25" s="2"/>
      <c r="I25" s="2"/>
      <c r="J25" s="2"/>
      <c r="K25" s="2"/>
      <c r="L25" s="2"/>
    </row>
    <row r="26" spans="1:13" ht="16.5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3" ht="16.5" x14ac:dyDescent="0.25">
      <c r="A27" s="117" t="s">
        <v>35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3" ht="18.75" x14ac:dyDescent="0.25">
      <c r="A28" s="102" t="s">
        <v>25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3" ht="16.5" x14ac:dyDescent="0.25">
      <c r="A29" s="92" t="s">
        <v>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ht="29.25" customHeight="1" x14ac:dyDescent="0.25">
      <c r="A30" s="93" t="s">
        <v>77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16.5" x14ac:dyDescent="0.25">
      <c r="A31" s="92" t="s">
        <v>81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ht="16.5" x14ac:dyDescent="0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3" ht="18.75" x14ac:dyDescent="0.25">
      <c r="A33" s="126" t="s">
        <v>26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ht="16.5" x14ac:dyDescent="0.25">
      <c r="A34" s="100" t="s">
        <v>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3" ht="33.75" customHeight="1" x14ac:dyDescent="0.25">
      <c r="A35" s="127" t="s">
        <v>10</v>
      </c>
      <c r="B35" s="128"/>
      <c r="C35" s="7" t="s">
        <v>11</v>
      </c>
      <c r="D35" s="7" t="s">
        <v>12</v>
      </c>
      <c r="E35" s="101" t="s">
        <v>13</v>
      </c>
      <c r="F35" s="101"/>
      <c r="G35" s="101"/>
      <c r="H35" s="111" t="s">
        <v>14</v>
      </c>
      <c r="I35" s="111"/>
      <c r="J35" s="111"/>
      <c r="K35" s="111"/>
      <c r="L35" s="111"/>
    </row>
    <row r="36" spans="1:13" ht="17.25" x14ac:dyDescent="0.25">
      <c r="A36" s="56" t="s">
        <v>54</v>
      </c>
      <c r="B36" s="57"/>
      <c r="C36" s="8">
        <f>0.65*0.8</f>
        <v>0.52</v>
      </c>
      <c r="D36" s="26">
        <v>8000</v>
      </c>
      <c r="E36" s="86">
        <f>D36*C36</f>
        <v>4160</v>
      </c>
      <c r="F36" s="86"/>
      <c r="G36" s="86"/>
      <c r="H36" s="112"/>
      <c r="I36" s="112"/>
      <c r="J36" s="112"/>
      <c r="K36" s="112"/>
      <c r="L36" s="112"/>
    </row>
    <row r="37" spans="1:13" ht="17.25" x14ac:dyDescent="0.25">
      <c r="A37" s="56" t="s">
        <v>15</v>
      </c>
      <c r="B37" s="57"/>
      <c r="C37" s="8"/>
      <c r="D37" s="26"/>
      <c r="E37" s="86">
        <f>SUM(E38:G44)</f>
        <v>256200</v>
      </c>
      <c r="F37" s="86"/>
      <c r="G37" s="86"/>
      <c r="H37" s="112"/>
      <c r="I37" s="112"/>
      <c r="J37" s="112"/>
      <c r="K37" s="112"/>
      <c r="L37" s="112"/>
    </row>
    <row r="38" spans="1:13" ht="17.25" x14ac:dyDescent="0.25">
      <c r="A38" s="81" t="s">
        <v>55</v>
      </c>
      <c r="B38" s="82"/>
      <c r="C38" s="15">
        <v>1</v>
      </c>
      <c r="D38" s="27">
        <v>80000</v>
      </c>
      <c r="E38" s="87">
        <f>C38*D38</f>
        <v>80000</v>
      </c>
      <c r="F38" s="88"/>
      <c r="G38" s="89"/>
      <c r="H38" s="83"/>
      <c r="I38" s="84"/>
      <c r="J38" s="84"/>
      <c r="K38" s="84"/>
      <c r="L38" s="85"/>
    </row>
    <row r="39" spans="1:13" ht="17.25" x14ac:dyDescent="0.25">
      <c r="A39" s="29" t="s">
        <v>86</v>
      </c>
      <c r="B39" s="30"/>
      <c r="C39" s="15">
        <v>1</v>
      </c>
      <c r="D39" s="27">
        <v>14500</v>
      </c>
      <c r="E39" s="55">
        <f t="shared" ref="E39:E40" si="0">C39*D39</f>
        <v>14500</v>
      </c>
      <c r="F39" s="55"/>
      <c r="G39" s="55"/>
      <c r="H39" s="83"/>
      <c r="I39" s="84"/>
      <c r="J39" s="84"/>
      <c r="K39" s="84"/>
      <c r="L39" s="85"/>
    </row>
    <row r="40" spans="1:13" ht="17.25" x14ac:dyDescent="0.25">
      <c r="A40" s="79" t="s">
        <v>85</v>
      </c>
      <c r="B40" s="80"/>
      <c r="C40" s="9">
        <v>1</v>
      </c>
      <c r="D40" s="20">
        <v>12300</v>
      </c>
      <c r="E40" s="55">
        <f t="shared" si="0"/>
        <v>12300</v>
      </c>
      <c r="F40" s="55"/>
      <c r="G40" s="55"/>
      <c r="H40" s="83"/>
      <c r="I40" s="84"/>
      <c r="J40" s="84"/>
      <c r="K40" s="84"/>
      <c r="L40" s="85"/>
    </row>
    <row r="41" spans="1:13" ht="39" customHeight="1" x14ac:dyDescent="0.25">
      <c r="A41" s="79" t="s">
        <v>88</v>
      </c>
      <c r="B41" s="80"/>
      <c r="C41" s="9">
        <v>1</v>
      </c>
      <c r="D41" s="20">
        <v>4400</v>
      </c>
      <c r="E41" s="55">
        <f>C41*D41</f>
        <v>4400</v>
      </c>
      <c r="F41" s="55"/>
      <c r="G41" s="55"/>
      <c r="H41" s="83"/>
      <c r="I41" s="84"/>
      <c r="J41" s="84"/>
      <c r="K41" s="84"/>
      <c r="L41" s="85"/>
    </row>
    <row r="42" spans="1:13" ht="34.5" customHeight="1" x14ac:dyDescent="0.25">
      <c r="A42" s="81" t="s">
        <v>89</v>
      </c>
      <c r="B42" s="82"/>
      <c r="C42" s="15">
        <v>1</v>
      </c>
      <c r="D42" s="27">
        <v>15000</v>
      </c>
      <c r="E42" s="87">
        <f>D42*C42</f>
        <v>15000</v>
      </c>
      <c r="F42" s="88"/>
      <c r="G42" s="89"/>
      <c r="H42" s="83"/>
      <c r="I42" s="84"/>
      <c r="J42" s="84"/>
      <c r="K42" s="84"/>
      <c r="L42" s="85"/>
    </row>
    <row r="43" spans="1:13" ht="17.25" customHeight="1" x14ac:dyDescent="0.25">
      <c r="A43" s="31" t="s">
        <v>90</v>
      </c>
      <c r="B43" s="32"/>
      <c r="C43" s="44">
        <f>10/20*C36*100</f>
        <v>26</v>
      </c>
      <c r="D43" s="27">
        <v>3000</v>
      </c>
      <c r="E43" s="87">
        <f t="shared" ref="E43:E44" si="1">C43*D43</f>
        <v>78000</v>
      </c>
      <c r="F43" s="88"/>
      <c r="G43" s="89"/>
      <c r="H43" s="46"/>
      <c r="I43" s="47"/>
      <c r="J43" s="47"/>
      <c r="K43" s="47"/>
      <c r="L43" s="48"/>
    </row>
    <row r="44" spans="1:13" ht="33.75" customHeight="1" x14ac:dyDescent="0.25">
      <c r="A44" s="79" t="s">
        <v>91</v>
      </c>
      <c r="B44" s="80"/>
      <c r="C44" s="15">
        <f>C36*100</f>
        <v>52</v>
      </c>
      <c r="D44" s="27">
        <v>1000</v>
      </c>
      <c r="E44" s="87">
        <f t="shared" si="1"/>
        <v>52000</v>
      </c>
      <c r="F44" s="88"/>
      <c r="G44" s="89"/>
      <c r="H44" s="46"/>
      <c r="I44" s="47"/>
      <c r="J44" s="47"/>
      <c r="K44" s="47"/>
      <c r="L44" s="48"/>
    </row>
    <row r="45" spans="1:13" ht="17.25" x14ac:dyDescent="0.25">
      <c r="A45" s="113" t="s">
        <v>16</v>
      </c>
      <c r="B45" s="114"/>
      <c r="C45" s="8"/>
      <c r="D45" s="26"/>
      <c r="E45" s="86">
        <f>SUM(E46:G51)</f>
        <v>89635.127999999997</v>
      </c>
      <c r="F45" s="86"/>
      <c r="G45" s="86"/>
      <c r="H45" s="112"/>
      <c r="I45" s="112"/>
      <c r="J45" s="112"/>
      <c r="K45" s="112"/>
      <c r="L45" s="112"/>
    </row>
    <row r="46" spans="1:13" ht="22.5" customHeight="1" x14ac:dyDescent="0.25">
      <c r="A46" s="79" t="s">
        <v>92</v>
      </c>
      <c r="B46" s="80"/>
      <c r="C46" s="43">
        <v>1.66</v>
      </c>
      <c r="D46" s="35">
        <f>2430.8</f>
        <v>2430.8000000000002</v>
      </c>
      <c r="E46" s="55">
        <f>C46*D46</f>
        <v>4035.1280000000002</v>
      </c>
      <c r="F46" s="55"/>
      <c r="G46" s="55"/>
      <c r="H46" s="52"/>
      <c r="I46" s="53"/>
      <c r="J46" s="53"/>
      <c r="K46" s="53"/>
      <c r="L46" s="54"/>
    </row>
    <row r="47" spans="1:13" ht="22.5" customHeight="1" x14ac:dyDescent="0.25">
      <c r="A47" s="79" t="s">
        <v>100</v>
      </c>
      <c r="B47" s="80"/>
      <c r="C47" s="45">
        <f>200*0.8</f>
        <v>160</v>
      </c>
      <c r="D47" s="35">
        <v>300</v>
      </c>
      <c r="E47" s="55">
        <f t="shared" ref="E47:E48" si="2">C47*D47</f>
        <v>48000</v>
      </c>
      <c r="F47" s="55"/>
      <c r="G47" s="55"/>
      <c r="H47" s="46"/>
      <c r="I47" s="47"/>
      <c r="J47" s="47"/>
      <c r="K47" s="47"/>
      <c r="L47" s="48"/>
    </row>
    <row r="48" spans="1:13" ht="22.5" customHeight="1" x14ac:dyDescent="0.25">
      <c r="A48" s="79" t="s">
        <v>101</v>
      </c>
      <c r="B48" s="80"/>
      <c r="C48" s="45">
        <f>600*0.8</f>
        <v>480</v>
      </c>
      <c r="D48" s="35">
        <v>20</v>
      </c>
      <c r="E48" s="55">
        <f t="shared" si="2"/>
        <v>9600</v>
      </c>
      <c r="F48" s="55"/>
      <c r="G48" s="55"/>
      <c r="H48" s="46"/>
      <c r="I48" s="47"/>
      <c r="J48" s="47"/>
      <c r="K48" s="47"/>
      <c r="L48" s="48"/>
    </row>
    <row r="49" spans="1:13" ht="15.75" customHeight="1" x14ac:dyDescent="0.25">
      <c r="A49" s="31" t="s">
        <v>93</v>
      </c>
      <c r="B49" s="32"/>
      <c r="C49" s="35" t="s">
        <v>83</v>
      </c>
      <c r="D49" s="35">
        <v>60</v>
      </c>
      <c r="E49" s="55">
        <v>25000</v>
      </c>
      <c r="F49" s="55"/>
      <c r="G49" s="55"/>
      <c r="H49" s="46"/>
      <c r="I49" s="47"/>
      <c r="J49" s="47"/>
      <c r="K49" s="47"/>
      <c r="L49" s="48"/>
    </row>
    <row r="50" spans="1:13" ht="12.75" customHeight="1" x14ac:dyDescent="0.25">
      <c r="A50" s="73" t="s">
        <v>87</v>
      </c>
      <c r="B50" s="74"/>
      <c r="C50" s="77" t="s">
        <v>83</v>
      </c>
      <c r="D50" s="77" t="s">
        <v>83</v>
      </c>
      <c r="E50" s="67">
        <v>3000</v>
      </c>
      <c r="F50" s="68"/>
      <c r="G50" s="69"/>
      <c r="H50" s="49"/>
      <c r="I50" s="50"/>
      <c r="J50" s="50"/>
      <c r="K50" s="50"/>
      <c r="L50" s="51"/>
    </row>
    <row r="51" spans="1:13" ht="12" customHeight="1" x14ac:dyDescent="0.25">
      <c r="A51" s="75"/>
      <c r="B51" s="76"/>
      <c r="C51" s="78"/>
      <c r="D51" s="78"/>
      <c r="E51" s="70"/>
      <c r="F51" s="71"/>
      <c r="G51" s="72"/>
      <c r="H51" s="52"/>
      <c r="I51" s="53"/>
      <c r="J51" s="53"/>
      <c r="K51" s="53"/>
      <c r="L51" s="54"/>
    </row>
    <row r="52" spans="1:13" ht="24" customHeight="1" x14ac:dyDescent="0.25">
      <c r="A52" s="56" t="s">
        <v>17</v>
      </c>
      <c r="B52" s="57"/>
      <c r="C52" s="36"/>
      <c r="D52" s="37"/>
      <c r="E52" s="103">
        <f>E45+E37+E36</f>
        <v>349995.12800000003</v>
      </c>
      <c r="F52" s="104"/>
      <c r="G52" s="105"/>
      <c r="H52" s="56"/>
      <c r="I52" s="106"/>
      <c r="J52" s="106"/>
      <c r="K52" s="106"/>
      <c r="L52" s="57"/>
    </row>
    <row r="53" spans="1:13" ht="26.25" customHeight="1" x14ac:dyDescent="0.25">
      <c r="A53" s="100" t="s">
        <v>51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3" ht="18.75" x14ac:dyDescent="0.25">
      <c r="A54" s="13" t="s">
        <v>18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3" ht="36.75" customHeight="1" x14ac:dyDescent="0.25">
      <c r="A55" s="61" t="s">
        <v>19</v>
      </c>
      <c r="B55" s="62"/>
      <c r="C55" s="63"/>
      <c r="D55" s="121" t="s">
        <v>32</v>
      </c>
      <c r="E55" s="123" t="s">
        <v>79</v>
      </c>
      <c r="F55" s="115" t="s">
        <v>20</v>
      </c>
      <c r="G55" s="61" t="s">
        <v>34</v>
      </c>
      <c r="H55" s="63"/>
      <c r="I55" s="61" t="s">
        <v>21</v>
      </c>
      <c r="J55" s="63"/>
      <c r="K55" s="61" t="s">
        <v>33</v>
      </c>
      <c r="L55" s="63"/>
    </row>
    <row r="56" spans="1:13" ht="45" customHeight="1" x14ac:dyDescent="0.25">
      <c r="A56" s="64"/>
      <c r="B56" s="65"/>
      <c r="C56" s="66"/>
      <c r="D56" s="122"/>
      <c r="E56" s="124"/>
      <c r="F56" s="116"/>
      <c r="G56" s="64"/>
      <c r="H56" s="66"/>
      <c r="I56" s="64"/>
      <c r="J56" s="66"/>
      <c r="K56" s="64"/>
      <c r="L56" s="66"/>
    </row>
    <row r="57" spans="1:13" ht="17.25" x14ac:dyDescent="0.3">
      <c r="A57" s="58">
        <v>1</v>
      </c>
      <c r="B57" s="59"/>
      <c r="C57" s="60"/>
      <c r="D57" s="11">
        <v>2</v>
      </c>
      <c r="E57" s="12">
        <v>3</v>
      </c>
      <c r="F57" s="12">
        <v>4</v>
      </c>
      <c r="G57" s="58">
        <v>5</v>
      </c>
      <c r="H57" s="60"/>
      <c r="I57" s="58">
        <v>6</v>
      </c>
      <c r="J57" s="60"/>
      <c r="K57" s="119">
        <v>7</v>
      </c>
      <c r="L57" s="120"/>
    </row>
    <row r="58" spans="1:13" ht="17.25" customHeight="1" x14ac:dyDescent="0.25">
      <c r="A58" s="79" t="s">
        <v>84</v>
      </c>
      <c r="B58" s="110"/>
      <c r="C58" s="80"/>
      <c r="D58" s="41" t="s">
        <v>39</v>
      </c>
      <c r="E58" s="33">
        <f>310*$C$36/3*100</f>
        <v>5373.3333333333339</v>
      </c>
      <c r="F58" s="39">
        <v>24</v>
      </c>
      <c r="G58" s="108">
        <f>E58*F58</f>
        <v>128960.00000000001</v>
      </c>
      <c r="H58" s="109"/>
      <c r="I58" s="130">
        <f>K58/E58</f>
        <v>2.4879270471464019</v>
      </c>
      <c r="J58" s="130"/>
      <c r="K58" s="107">
        <f>E46+E49/3+E50/3</f>
        <v>13368.461333333335</v>
      </c>
      <c r="L58" s="107"/>
    </row>
    <row r="59" spans="1:13" ht="17.25" x14ac:dyDescent="0.25">
      <c r="A59" s="38" t="s">
        <v>102</v>
      </c>
      <c r="B59" s="42"/>
      <c r="C59" s="40"/>
      <c r="D59" s="40" t="s">
        <v>39</v>
      </c>
      <c r="E59" s="33">
        <f>280*$C$36/3*100</f>
        <v>4853.333333333333</v>
      </c>
      <c r="F59" s="41">
        <v>28</v>
      </c>
      <c r="G59" s="108">
        <f>E59*F59</f>
        <v>135893.33333333331</v>
      </c>
      <c r="H59" s="109"/>
      <c r="I59" s="130">
        <f t="shared" ref="I59:I60" si="3">K59/E59</f>
        <v>11.813186813186814</v>
      </c>
      <c r="J59" s="130"/>
      <c r="K59" s="107">
        <f>E47+E49/3+E50/3</f>
        <v>57333.333333333336</v>
      </c>
      <c r="L59" s="107"/>
    </row>
    <row r="60" spans="1:13" ht="17.25" x14ac:dyDescent="0.25">
      <c r="A60" s="79" t="s">
        <v>103</v>
      </c>
      <c r="B60" s="110"/>
      <c r="C60" s="80"/>
      <c r="D60" s="12" t="s">
        <v>39</v>
      </c>
      <c r="E60" s="33">
        <f>320*$C$36/3*100</f>
        <v>5546.666666666667</v>
      </c>
      <c r="F60" s="19">
        <v>23</v>
      </c>
      <c r="G60" s="108">
        <f>E60*F60</f>
        <v>127573.33333333334</v>
      </c>
      <c r="H60" s="109"/>
      <c r="I60" s="130">
        <f t="shared" si="3"/>
        <v>3.4134615384615388</v>
      </c>
      <c r="J60" s="130"/>
      <c r="K60" s="107">
        <f>E48+E49/3+E50/3</f>
        <v>18933.333333333336</v>
      </c>
      <c r="L60" s="107"/>
    </row>
    <row r="61" spans="1:13" ht="17.25" x14ac:dyDescent="0.3">
      <c r="A61" s="58" t="s">
        <v>56</v>
      </c>
      <c r="B61" s="59"/>
      <c r="C61" s="60"/>
      <c r="D61" s="9"/>
      <c r="E61" s="34">
        <f>SUM(E58:E60)</f>
        <v>15773.333333333336</v>
      </c>
      <c r="F61" s="19" t="s">
        <v>22</v>
      </c>
      <c r="G61" s="108">
        <f t="shared" ref="G61:H61" si="4">SUM(G58:G60)</f>
        <v>392426.66666666663</v>
      </c>
      <c r="H61" s="109">
        <f t="shared" si="4"/>
        <v>0</v>
      </c>
      <c r="I61" s="58" t="s">
        <v>104</v>
      </c>
      <c r="J61" s="60"/>
      <c r="K61" s="132">
        <f>SUM(K58:L60)</f>
        <v>89635.127999999997</v>
      </c>
      <c r="L61" s="133"/>
    </row>
    <row r="62" spans="1:13" ht="17.25" x14ac:dyDescent="0.3">
      <c r="A62" s="21"/>
      <c r="B62" s="21"/>
      <c r="C62" s="21"/>
      <c r="D62" s="22"/>
      <c r="E62" s="23"/>
      <c r="F62" s="24"/>
      <c r="G62" s="24"/>
      <c r="H62" s="24"/>
      <c r="I62" s="21"/>
      <c r="J62" s="21"/>
      <c r="K62" s="25"/>
      <c r="L62" s="25"/>
    </row>
    <row r="63" spans="1:13" ht="18.75" x14ac:dyDescent="0.25">
      <c r="A63" s="99" t="s">
        <v>76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3" x14ac:dyDescent="0.25">
      <c r="A64" s="16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  <row r="65" spans="1:14" ht="15.75" customHeight="1" x14ac:dyDescent="0.25">
      <c r="A65" s="17" t="s">
        <v>57</v>
      </c>
      <c r="B65" s="17" t="s">
        <v>58</v>
      </c>
      <c r="C65" s="17" t="s">
        <v>70</v>
      </c>
      <c r="D65" s="17" t="s">
        <v>59</v>
      </c>
      <c r="E65" s="17" t="s">
        <v>60</v>
      </c>
      <c r="F65" s="17" t="s">
        <v>71</v>
      </c>
      <c r="G65" s="17" t="s">
        <v>61</v>
      </c>
      <c r="H65" s="17" t="s">
        <v>94</v>
      </c>
      <c r="I65" s="17" t="s">
        <v>95</v>
      </c>
      <c r="J65" s="17" t="s">
        <v>96</v>
      </c>
      <c r="K65" s="18" t="s">
        <v>97</v>
      </c>
      <c r="L65" s="18" t="s">
        <v>98</v>
      </c>
      <c r="M65" s="18" t="s">
        <v>69</v>
      </c>
      <c r="N65" s="18" t="s">
        <v>62</v>
      </c>
    </row>
    <row r="66" spans="1:14" ht="17.25" x14ac:dyDescent="0.25">
      <c r="A66" s="28" t="s">
        <v>63</v>
      </c>
      <c r="B66" s="28">
        <f>B67+B68</f>
        <v>350000</v>
      </c>
      <c r="C66" s="28"/>
      <c r="D66" s="28"/>
      <c r="E66" s="28"/>
      <c r="F66" s="28"/>
      <c r="G66" s="28">
        <f>G67+G68</f>
        <v>392426.66666666663</v>
      </c>
      <c r="H66" s="28" t="s">
        <v>83</v>
      </c>
      <c r="I66" s="28"/>
      <c r="J66" s="28"/>
      <c r="K66" s="28"/>
      <c r="L66" s="28" t="s">
        <v>83</v>
      </c>
      <c r="M66" s="28" t="s">
        <v>83</v>
      </c>
      <c r="N66" s="28">
        <f>SUM(B66:M66)</f>
        <v>742426.66666666663</v>
      </c>
    </row>
    <row r="67" spans="1:14" ht="17.25" x14ac:dyDescent="0.25">
      <c r="A67" s="28" t="s">
        <v>73</v>
      </c>
      <c r="B67" s="28">
        <v>350000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>
        <f t="shared" ref="N67:N77" si="5">SUM(B67:M67)</f>
        <v>350000</v>
      </c>
    </row>
    <row r="68" spans="1:14" ht="17.25" x14ac:dyDescent="0.25">
      <c r="A68" s="28" t="s">
        <v>74</v>
      </c>
      <c r="B68" s="28"/>
      <c r="C68" s="28"/>
      <c r="D68" s="28"/>
      <c r="E68" s="28"/>
      <c r="F68" s="28"/>
      <c r="G68" s="28">
        <f>G61</f>
        <v>392426.66666666663</v>
      </c>
      <c r="H68" s="28"/>
      <c r="I68" s="28"/>
      <c r="J68" s="28"/>
      <c r="K68" s="28"/>
      <c r="L68" s="28"/>
      <c r="M68" s="28" t="s">
        <v>83</v>
      </c>
      <c r="N68" s="28">
        <f t="shared" si="5"/>
        <v>392426.66666666663</v>
      </c>
    </row>
    <row r="69" spans="1:14" ht="15" customHeight="1" x14ac:dyDescent="0.25">
      <c r="A69" s="28" t="s">
        <v>64</v>
      </c>
      <c r="B69" s="28">
        <f>B72+B73+B74+B75+B76+B71+B70</f>
        <v>354415.12800000003</v>
      </c>
      <c r="C69" s="28">
        <f t="shared" ref="C69:G69" si="6">C72+C73+C74+C75+C76</f>
        <v>780</v>
      </c>
      <c r="D69" s="28">
        <f t="shared" si="6"/>
        <v>2175</v>
      </c>
      <c r="E69" s="28">
        <f t="shared" si="6"/>
        <v>975</v>
      </c>
      <c r="F69" s="28">
        <f t="shared" si="6"/>
        <v>0</v>
      </c>
      <c r="G69" s="28">
        <f t="shared" si="6"/>
        <v>24745.599999999999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f>M72+M73+M74+M75+M76</f>
        <v>0</v>
      </c>
      <c r="N69" s="28">
        <f t="shared" si="5"/>
        <v>383090.728</v>
      </c>
    </row>
    <row r="70" spans="1:14" ht="15" customHeight="1" x14ac:dyDescent="0.25">
      <c r="A70" s="28" t="s">
        <v>80</v>
      </c>
      <c r="B70" s="28">
        <f>E36</f>
        <v>4160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>
        <f t="shared" si="5"/>
        <v>4160</v>
      </c>
    </row>
    <row r="71" spans="1:14" ht="17.25" x14ac:dyDescent="0.25">
      <c r="A71" s="28" t="s">
        <v>75</v>
      </c>
      <c r="B71" s="28">
        <f>E37</f>
        <v>256200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>
        <f t="shared" si="5"/>
        <v>256200</v>
      </c>
    </row>
    <row r="72" spans="1:14" ht="17.25" x14ac:dyDescent="0.25">
      <c r="A72" s="28" t="s">
        <v>65</v>
      </c>
      <c r="B72" s="28">
        <f>E45</f>
        <v>89635.127999999997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>
        <f t="shared" si="5"/>
        <v>89635.127999999997</v>
      </c>
    </row>
    <row r="73" spans="1:14" ht="17.25" x14ac:dyDescent="0.25">
      <c r="A73" s="28" t="s">
        <v>66</v>
      </c>
      <c r="B73" s="28">
        <f>250/0.5*C36</f>
        <v>260</v>
      </c>
      <c r="C73" s="28">
        <f>750/0.5*C36</f>
        <v>780</v>
      </c>
      <c r="D73" s="28">
        <v>975</v>
      </c>
      <c r="E73" s="28">
        <v>975</v>
      </c>
      <c r="F73" s="28"/>
      <c r="G73" s="28"/>
      <c r="H73" s="28" t="s">
        <v>83</v>
      </c>
      <c r="I73" s="28" t="s">
        <v>83</v>
      </c>
      <c r="J73" s="28" t="s">
        <v>83</v>
      </c>
      <c r="K73" s="28" t="s">
        <v>83</v>
      </c>
      <c r="L73" s="28"/>
      <c r="M73" s="28"/>
      <c r="N73" s="28">
        <f t="shared" si="5"/>
        <v>2990</v>
      </c>
    </row>
    <row r="74" spans="1:14" ht="17.25" x14ac:dyDescent="0.25">
      <c r="A74" s="28" t="s">
        <v>72</v>
      </c>
      <c r="B74" s="28">
        <v>2160</v>
      </c>
      <c r="C74" s="28"/>
      <c r="D74" s="28">
        <v>1200</v>
      </c>
      <c r="E74" s="28"/>
      <c r="F74" s="28"/>
      <c r="G74" s="28">
        <v>1200</v>
      </c>
      <c r="H74" s="28"/>
      <c r="I74" s="28"/>
      <c r="J74" s="28"/>
      <c r="K74" s="28"/>
      <c r="L74" s="28"/>
      <c r="M74" s="28"/>
      <c r="N74" s="28">
        <f t="shared" si="5"/>
        <v>4560</v>
      </c>
    </row>
    <row r="75" spans="1:14" ht="17.25" x14ac:dyDescent="0.25">
      <c r="A75" s="28" t="s">
        <v>67</v>
      </c>
      <c r="B75" s="28">
        <v>2000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>
        <f t="shared" si="5"/>
        <v>2000</v>
      </c>
    </row>
    <row r="76" spans="1:14" ht="17.25" x14ac:dyDescent="0.25">
      <c r="A76" s="28" t="s">
        <v>78</v>
      </c>
      <c r="B76" s="28"/>
      <c r="C76" s="28"/>
      <c r="D76" s="28"/>
      <c r="E76" s="28"/>
      <c r="F76" s="28"/>
      <c r="G76" s="28">
        <f>G66*0.06</f>
        <v>23545.599999999999</v>
      </c>
      <c r="H76" s="28"/>
      <c r="I76" s="28"/>
      <c r="J76" s="28"/>
      <c r="K76" s="28"/>
      <c r="L76" s="28" t="s">
        <v>83</v>
      </c>
      <c r="M76" s="28"/>
      <c r="N76" s="28">
        <f t="shared" si="5"/>
        <v>23545.599999999999</v>
      </c>
    </row>
    <row r="77" spans="1:14" ht="17.25" x14ac:dyDescent="0.25">
      <c r="A77" s="28" t="s">
        <v>68</v>
      </c>
      <c r="B77" s="28">
        <f>B66-B69</f>
        <v>-4415.1280000000261</v>
      </c>
      <c r="C77" s="28">
        <f t="shared" ref="C77:K77" si="7">C66-C69</f>
        <v>-780</v>
      </c>
      <c r="D77" s="28">
        <f t="shared" si="7"/>
        <v>-2175</v>
      </c>
      <c r="E77" s="28">
        <f t="shared" si="7"/>
        <v>-975</v>
      </c>
      <c r="F77" s="28">
        <f t="shared" si="7"/>
        <v>0</v>
      </c>
      <c r="G77" s="28">
        <f t="shared" si="7"/>
        <v>367681.06666666665</v>
      </c>
      <c r="H77" s="28">
        <v>0</v>
      </c>
      <c r="I77" s="28">
        <f t="shared" si="7"/>
        <v>0</v>
      </c>
      <c r="J77" s="28">
        <f t="shared" si="7"/>
        <v>0</v>
      </c>
      <c r="K77" s="28">
        <f t="shared" si="7"/>
        <v>0</v>
      </c>
      <c r="L77" s="28" t="s">
        <v>83</v>
      </c>
      <c r="M77" s="28"/>
      <c r="N77" s="28">
        <f t="shared" si="5"/>
        <v>359335.93866666663</v>
      </c>
    </row>
    <row r="78" spans="1:14" ht="16.5" x14ac:dyDescent="0.25">
      <c r="A78" s="3"/>
      <c r="B78" s="3"/>
    </row>
    <row r="79" spans="1:14" ht="17.25" x14ac:dyDescent="0.3">
      <c r="A79" s="14" t="s">
        <v>38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5.75" customHeight="1" x14ac:dyDescent="0.3">
      <c r="A80" s="4" t="s">
        <v>36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25" x14ac:dyDescent="0.3">
      <c r="A81" s="14" t="s">
        <v>37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25" x14ac:dyDescent="0.3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customHeight="1" x14ac:dyDescent="0.3">
      <c r="A83" s="131" t="s">
        <v>27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2"/>
    </row>
    <row r="84" spans="1:13" ht="17.25" x14ac:dyDescent="0.3">
      <c r="A84" s="5" t="s">
        <v>28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25" x14ac:dyDescent="0.3">
      <c r="A85" s="5" t="s">
        <v>29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3" ht="18.75" customHeight="1" x14ac:dyDescent="0.3">
      <c r="A86" s="5" t="s">
        <v>30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7.25" x14ac:dyDescent="0.3">
      <c r="A87" s="5" t="s">
        <v>31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7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3" x14ac:dyDescent="0.25">
      <c r="M92" s="10"/>
    </row>
    <row r="97" ht="40.5" customHeight="1" x14ac:dyDescent="0.25"/>
  </sheetData>
  <mergeCells count="116">
    <mergeCell ref="A83:L83"/>
    <mergeCell ref="K61:L61"/>
    <mergeCell ref="G60:H60"/>
    <mergeCell ref="A58:C58"/>
    <mergeCell ref="G58:H58"/>
    <mergeCell ref="I58:J58"/>
    <mergeCell ref="K58:L58"/>
    <mergeCell ref="A36:B36"/>
    <mergeCell ref="H38:L38"/>
    <mergeCell ref="H39:L39"/>
    <mergeCell ref="H40:L40"/>
    <mergeCell ref="A44:B44"/>
    <mergeCell ref="H44:L44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14:M14"/>
    <mergeCell ref="B64:C64"/>
    <mergeCell ref="D64:E64"/>
    <mergeCell ref="F64:G64"/>
    <mergeCell ref="H64:I64"/>
    <mergeCell ref="J64:K64"/>
    <mergeCell ref="K57:L57"/>
    <mergeCell ref="D55:D56"/>
    <mergeCell ref="E55:E56"/>
    <mergeCell ref="I61:J61"/>
    <mergeCell ref="L64:M64"/>
    <mergeCell ref="I55:J56"/>
    <mergeCell ref="I57:J57"/>
    <mergeCell ref="I60:J60"/>
    <mergeCell ref="G59:H59"/>
    <mergeCell ref="I59:J59"/>
    <mergeCell ref="K59:L59"/>
    <mergeCell ref="A16:M16"/>
    <mergeCell ref="D25:E25"/>
    <mergeCell ref="D24:E24"/>
    <mergeCell ref="A21:M21"/>
    <mergeCell ref="A22:L22"/>
    <mergeCell ref="A20:M20"/>
    <mergeCell ref="A2:L2"/>
    <mergeCell ref="A63:L63"/>
    <mergeCell ref="K55:L56"/>
    <mergeCell ref="A34:L34"/>
    <mergeCell ref="A53:L53"/>
    <mergeCell ref="E35:G35"/>
    <mergeCell ref="E36:G36"/>
    <mergeCell ref="A28:L28"/>
    <mergeCell ref="E52:G52"/>
    <mergeCell ref="H52:L52"/>
    <mergeCell ref="K60:L60"/>
    <mergeCell ref="G55:H56"/>
    <mergeCell ref="G57:H57"/>
    <mergeCell ref="G61:H61"/>
    <mergeCell ref="A60:C60"/>
    <mergeCell ref="A61:C61"/>
    <mergeCell ref="A4:L4"/>
    <mergeCell ref="H35:L35"/>
    <mergeCell ref="A37:B37"/>
    <mergeCell ref="E39:G39"/>
    <mergeCell ref="E40:G40"/>
    <mergeCell ref="E42:G42"/>
    <mergeCell ref="E41:G41"/>
    <mergeCell ref="E43:G43"/>
    <mergeCell ref="E44:G44"/>
    <mergeCell ref="A17:M17"/>
    <mergeCell ref="A18:M18"/>
    <mergeCell ref="A29:M29"/>
    <mergeCell ref="A30:M30"/>
    <mergeCell ref="A19:M19"/>
    <mergeCell ref="H36:L36"/>
    <mergeCell ref="E37:G37"/>
    <mergeCell ref="H37:L37"/>
    <mergeCell ref="A26:L26"/>
    <mergeCell ref="A27:L27"/>
    <mergeCell ref="A31:M31"/>
    <mergeCell ref="A32:M32"/>
    <mergeCell ref="A33:M33"/>
    <mergeCell ref="H41:L41"/>
    <mergeCell ref="A38:B38"/>
    <mergeCell ref="E38:G38"/>
    <mergeCell ref="A35:B35"/>
    <mergeCell ref="H46:L46"/>
    <mergeCell ref="E46:G46"/>
    <mergeCell ref="A46:B46"/>
    <mergeCell ref="A40:B40"/>
    <mergeCell ref="A42:B42"/>
    <mergeCell ref="A41:B41"/>
    <mergeCell ref="A47:B47"/>
    <mergeCell ref="E47:G47"/>
    <mergeCell ref="E48:G48"/>
    <mergeCell ref="A48:B48"/>
    <mergeCell ref="H47:L47"/>
    <mergeCell ref="H48:L48"/>
    <mergeCell ref="H43:L43"/>
    <mergeCell ref="H42:L42"/>
    <mergeCell ref="E45:G45"/>
    <mergeCell ref="H45:L45"/>
    <mergeCell ref="A45:B45"/>
    <mergeCell ref="H49:L49"/>
    <mergeCell ref="H50:L51"/>
    <mergeCell ref="E49:G49"/>
    <mergeCell ref="A52:B52"/>
    <mergeCell ref="A57:C57"/>
    <mergeCell ref="A55:C56"/>
    <mergeCell ref="E50:G51"/>
    <mergeCell ref="A50:B51"/>
    <mergeCell ref="C50:C51"/>
    <mergeCell ref="D50:D51"/>
    <mergeCell ref="F55:F56"/>
  </mergeCells>
  <phoneticPr fontId="12" type="noConversion"/>
  <hyperlinks>
    <hyperlink ref="A80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2023-03-24T11:41:00Z</dcterms:modified>
</cp:coreProperties>
</file>